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Q:\LANAT\Region_Rütti\Transfer\Berner Pflanzenschutzprojekt\Massnahmen\2 Brühwasseraufbereitung Waschplatz\Administratives\Gesuchsformular\"/>
    </mc:Choice>
  </mc:AlternateContent>
  <workbookProtection workbookPassword="DFE8" lockStructure="1"/>
  <bookViews>
    <workbookView xWindow="28800" yWindow="5052" windowWidth="29040" windowHeight="18240"/>
  </bookViews>
  <sheets>
    <sheet name="Berechnungen" sheetId="2" r:id="rId1"/>
  </sheets>
  <definedNames>
    <definedName name="_xlnm.Print_Area" localSheetId="0">Berechnungen!$A$1:$V$37,Berechnungen!$A$38:$U$98,Berechnungen!$A$99:$V$178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8" i="2" l="1"/>
  <c r="N115" i="2" l="1"/>
  <c r="N114" i="2"/>
  <c r="N111" i="2"/>
  <c r="N110" i="2"/>
  <c r="N109" i="2"/>
  <c r="N108" i="2"/>
  <c r="N107" i="2"/>
  <c r="N104" i="2"/>
  <c r="G63" i="2"/>
  <c r="G64" i="2"/>
  <c r="G65" i="2"/>
  <c r="G66" i="2"/>
  <c r="G67" i="2"/>
  <c r="G68" i="2"/>
  <c r="G69" i="2"/>
  <c r="G70" i="2"/>
  <c r="G71" i="2"/>
  <c r="G73" i="2"/>
  <c r="H63" i="2"/>
  <c r="H64" i="2"/>
  <c r="H65" i="2"/>
  <c r="H66" i="2"/>
  <c r="H67" i="2"/>
  <c r="H68" i="2"/>
  <c r="H69" i="2"/>
  <c r="H70" i="2"/>
  <c r="H71" i="2"/>
  <c r="H73" i="2"/>
  <c r="I63" i="2"/>
  <c r="I73" i="2" s="1"/>
  <c r="I64" i="2"/>
  <c r="I65" i="2"/>
  <c r="I66" i="2"/>
  <c r="I67" i="2"/>
  <c r="I68" i="2"/>
  <c r="I69" i="2"/>
  <c r="I70" i="2"/>
  <c r="I71" i="2"/>
  <c r="J63" i="2"/>
  <c r="J73" i="2" s="1"/>
  <c r="J64" i="2"/>
  <c r="J65" i="2"/>
  <c r="J66" i="2"/>
  <c r="J67" i="2"/>
  <c r="J68" i="2"/>
  <c r="J69" i="2"/>
  <c r="J70" i="2"/>
  <c r="J71" i="2"/>
  <c r="K63" i="2"/>
  <c r="K73" i="2" s="1"/>
  <c r="K64" i="2"/>
  <c r="K65" i="2"/>
  <c r="K66" i="2"/>
  <c r="K67" i="2"/>
  <c r="K68" i="2"/>
  <c r="K69" i="2"/>
  <c r="K70" i="2"/>
  <c r="K71" i="2"/>
  <c r="L63" i="2"/>
  <c r="L64" i="2"/>
  <c r="L65" i="2"/>
  <c r="L73" i="2" s="1"/>
  <c r="L66" i="2"/>
  <c r="L67" i="2"/>
  <c r="L68" i="2"/>
  <c r="L69" i="2"/>
  <c r="L70" i="2"/>
  <c r="L71" i="2"/>
  <c r="M63" i="2"/>
  <c r="M64" i="2"/>
  <c r="M65" i="2"/>
  <c r="M66" i="2"/>
  <c r="M67" i="2"/>
  <c r="M68" i="2"/>
  <c r="M69" i="2"/>
  <c r="M70" i="2"/>
  <c r="M71" i="2"/>
  <c r="M73" i="2"/>
  <c r="N63" i="2"/>
  <c r="N64" i="2"/>
  <c r="N65" i="2"/>
  <c r="N66" i="2"/>
  <c r="N67" i="2"/>
  <c r="N68" i="2"/>
  <c r="N69" i="2"/>
  <c r="N70" i="2"/>
  <c r="N71" i="2"/>
  <c r="N73" i="2"/>
  <c r="O63" i="2"/>
  <c r="O73" i="2" s="1"/>
  <c r="O64" i="2"/>
  <c r="O65" i="2"/>
  <c r="O66" i="2"/>
  <c r="O67" i="2"/>
  <c r="O68" i="2"/>
  <c r="O69" i="2"/>
  <c r="O70" i="2"/>
  <c r="O71" i="2"/>
  <c r="P63" i="2"/>
  <c r="P73" i="2" s="1"/>
  <c r="P64" i="2"/>
  <c r="P65" i="2"/>
  <c r="P66" i="2"/>
  <c r="P67" i="2"/>
  <c r="P68" i="2"/>
  <c r="P69" i="2"/>
  <c r="P70" i="2"/>
  <c r="P71" i="2"/>
  <c r="S76" i="2"/>
  <c r="N134" i="2"/>
  <c r="N38" i="2"/>
  <c r="S134" i="2"/>
  <c r="B170" i="2"/>
  <c r="E58" i="2"/>
  <c r="B64" i="2"/>
  <c r="B65" i="2"/>
  <c r="B66" i="2"/>
  <c r="B67" i="2"/>
  <c r="B68" i="2"/>
  <c r="B69" i="2"/>
  <c r="B70" i="2"/>
  <c r="B71" i="2"/>
  <c r="B63" i="2"/>
  <c r="T49" i="2"/>
  <c r="U49" i="2"/>
  <c r="T50" i="2"/>
  <c r="U50" i="2" s="1"/>
  <c r="T51" i="2"/>
  <c r="U51" i="2" s="1"/>
  <c r="T52" i="2"/>
  <c r="U52" i="2" s="1"/>
  <c r="T53" i="2"/>
  <c r="T54" i="2"/>
  <c r="T55" i="2"/>
  <c r="T56" i="2"/>
  <c r="T48" i="2"/>
  <c r="U48" i="2" s="1"/>
  <c r="U58" i="2" s="1"/>
  <c r="J134" i="2"/>
  <c r="S99" i="2"/>
  <c r="N99" i="2"/>
  <c r="J99" i="2"/>
  <c r="S38" i="2"/>
  <c r="J38" i="2"/>
  <c r="P58" i="2"/>
  <c r="O58" i="2"/>
  <c r="N58" i="2"/>
  <c r="M58" i="2"/>
  <c r="L58" i="2"/>
  <c r="K58" i="2"/>
  <c r="J58" i="2"/>
  <c r="I58" i="2"/>
  <c r="H58" i="2"/>
  <c r="G58" i="2"/>
  <c r="U56" i="2"/>
  <c r="U55" i="2"/>
  <c r="U53" i="2"/>
  <c r="C58" i="2"/>
  <c r="U54" i="2"/>
  <c r="E87" i="2"/>
  <c r="N120" i="2" l="1"/>
  <c r="N123" i="2" s="1"/>
  <c r="S73" i="2"/>
  <c r="T58" i="2"/>
  <c r="S86" i="2" l="1"/>
  <c r="Q8" i="2" s="1"/>
  <c r="J114" i="2" s="1"/>
  <c r="S78" i="2"/>
  <c r="Q6" i="2"/>
  <c r="J118" i="2" s="1"/>
  <c r="J81" i="2" l="1"/>
  <c r="J84" i="2" s="1"/>
  <c r="J86" i="2" s="1"/>
  <c r="N81" i="2"/>
  <c r="N84" i="2" s="1"/>
  <c r="N86" i="2" s="1"/>
  <c r="O81" i="2"/>
  <c r="O84" i="2" s="1"/>
  <c r="O86" i="2" s="1"/>
  <c r="H81" i="2"/>
  <c r="H84" i="2" s="1"/>
  <c r="H86" i="2" s="1"/>
  <c r="L81" i="2"/>
  <c r="L84" i="2" s="1"/>
  <c r="L86" i="2" s="1"/>
  <c r="P81" i="2"/>
  <c r="P84" i="2" s="1"/>
  <c r="P86" i="2" s="1"/>
  <c r="P89" i="2" s="1"/>
  <c r="G81" i="2"/>
  <c r="I81" i="2"/>
  <c r="I84" i="2" s="1"/>
  <c r="I86" i="2" s="1"/>
  <c r="M81" i="2"/>
  <c r="M84" i="2" s="1"/>
  <c r="M86" i="2" s="1"/>
  <c r="Q7" i="2"/>
  <c r="K81" i="2"/>
  <c r="K84" i="2" s="1"/>
  <c r="K86" i="2" s="1"/>
  <c r="I89" i="2" l="1"/>
  <c r="J90" i="2"/>
  <c r="N90" i="2"/>
  <c r="M89" i="2"/>
  <c r="G90" i="2"/>
  <c r="I90" i="2"/>
  <c r="H89" i="2"/>
  <c r="S81" i="2"/>
  <c r="G84" i="2"/>
  <c r="O89" i="2"/>
  <c r="P90" i="2"/>
  <c r="O92" i="2"/>
  <c r="L89" i="2"/>
  <c r="M90" i="2"/>
  <c r="O90" i="2"/>
  <c r="N89" i="2"/>
  <c r="K89" i="2"/>
  <c r="L90" i="2"/>
  <c r="J89" i="2"/>
  <c r="K90" i="2"/>
  <c r="S84" i="2" l="1"/>
  <c r="G86" i="2"/>
  <c r="K92" i="2"/>
  <c r="N92" i="2"/>
  <c r="G92" i="2"/>
  <c r="J92" i="2"/>
  <c r="M92" i="2"/>
  <c r="L92" i="2"/>
  <c r="G89" i="2" l="1"/>
  <c r="H90" i="2"/>
  <c r="R90" i="2" s="1"/>
  <c r="S90" i="2" s="1"/>
  <c r="S88" i="2"/>
  <c r="R89" i="2" l="1"/>
  <c r="H92" i="2"/>
  <c r="I92" i="2"/>
  <c r="P92" i="2" l="1"/>
  <c r="S89" i="2"/>
  <c r="R92" i="2"/>
  <c r="S92" i="2" s="1"/>
  <c r="S93" i="2" l="1"/>
</calcChain>
</file>

<file path=xl/sharedStrings.xml><?xml version="1.0" encoding="utf-8"?>
<sst xmlns="http://schemas.openxmlformats.org/spreadsheetml/2006/main" count="209" uniqueCount="168">
  <si>
    <t>Mai</t>
  </si>
  <si>
    <t>ha</t>
  </si>
  <si>
    <t>Total</t>
  </si>
  <si>
    <t>Liter</t>
  </si>
  <si>
    <t>-</t>
  </si>
  <si>
    <t>E-Mail</t>
  </si>
  <si>
    <t>CHF</t>
  </si>
  <si>
    <t>Ø</t>
  </si>
  <si>
    <t>Rütti</t>
  </si>
  <si>
    <t>3052 Zollikofen</t>
  </si>
  <si>
    <r>
      <t>m</t>
    </r>
    <r>
      <rPr>
        <vertAlign val="superscript"/>
        <sz val="11"/>
        <color theme="1"/>
        <rFont val="Arial"/>
        <family val="2"/>
      </rPr>
      <t>2</t>
    </r>
  </si>
  <si>
    <r>
      <t>150 / m</t>
    </r>
    <r>
      <rPr>
        <vertAlign val="superscript"/>
        <sz val="11"/>
        <color theme="1"/>
        <rFont val="Arial"/>
        <family val="2"/>
      </rPr>
      <t>2</t>
    </r>
  </si>
  <si>
    <r>
      <t>250 / m</t>
    </r>
    <r>
      <rPr>
        <vertAlign val="superscript"/>
        <sz val="11"/>
        <color theme="1"/>
        <rFont val="Arial"/>
        <family val="2"/>
      </rPr>
      <t>2</t>
    </r>
  </si>
  <si>
    <r>
      <t>m</t>
    </r>
    <r>
      <rPr>
        <vertAlign val="superscript"/>
        <sz val="11"/>
        <color theme="1"/>
        <rFont val="Arial"/>
        <family val="2"/>
      </rPr>
      <t>3</t>
    </r>
  </si>
  <si>
    <r>
      <t>1500 / m</t>
    </r>
    <r>
      <rPr>
        <vertAlign val="superscript"/>
        <sz val="11"/>
        <color theme="1"/>
        <rFont val="Arial"/>
        <family val="2"/>
      </rPr>
      <t>3</t>
    </r>
  </si>
  <si>
    <r>
      <t>m</t>
    </r>
    <r>
      <rPr>
        <b/>
        <vertAlign val="superscript"/>
        <sz val="12"/>
        <color theme="1"/>
        <rFont val="Arial"/>
        <family val="2"/>
      </rPr>
      <t>3</t>
    </r>
  </si>
  <si>
    <r>
      <t>m</t>
    </r>
    <r>
      <rPr>
        <b/>
        <vertAlign val="superscript"/>
        <sz val="12"/>
        <color theme="1"/>
        <rFont val="Arial"/>
        <family val="2"/>
      </rPr>
      <t>2</t>
    </r>
  </si>
  <si>
    <t>Ces cases sont à remplir</t>
  </si>
  <si>
    <t>Demandeur</t>
  </si>
  <si>
    <t>Nom</t>
  </si>
  <si>
    <t>Prénom</t>
  </si>
  <si>
    <t>Rue</t>
  </si>
  <si>
    <t>NPA</t>
  </si>
  <si>
    <t>Domicile</t>
  </si>
  <si>
    <t>Téléphone</t>
  </si>
  <si>
    <t>Date</t>
  </si>
  <si>
    <t>Pulvérisateur</t>
  </si>
  <si>
    <t>Pulvé. 1</t>
  </si>
  <si>
    <t>Pulvé.  2</t>
  </si>
  <si>
    <t>Pulvé.  3</t>
  </si>
  <si>
    <t>Pulvé.  4</t>
  </si>
  <si>
    <t>Pulvé.  5</t>
  </si>
  <si>
    <t>Pulvé.  6</t>
  </si>
  <si>
    <t>Pulvé.  7</t>
  </si>
  <si>
    <t>Pulvé.  8</t>
  </si>
  <si>
    <t>Surface traitée</t>
  </si>
  <si>
    <t>Utilisation de produits cupriques</t>
  </si>
  <si>
    <t>Nom, adresse et PID des</t>
  </si>
  <si>
    <t>exploitations supplémentaires</t>
  </si>
  <si>
    <t>Remarques:</t>
  </si>
  <si>
    <r>
      <t>Justification du besoin et demande pour une place de remplissage / lavage</t>
    </r>
    <r>
      <rPr>
        <b/>
        <sz val="22"/>
        <rFont val="Arial"/>
        <family val="2"/>
      </rPr>
      <t xml:space="preserve"> 
</t>
    </r>
    <r>
      <rPr>
        <b/>
        <sz val="14"/>
        <rFont val="Arial"/>
        <family val="2"/>
      </rPr>
      <t>Mesure 2 du Projet de Protection des végétaux du Canton de Berne (PPB)</t>
    </r>
  </si>
  <si>
    <t>Quantité d'eau de lavage par an</t>
  </si>
  <si>
    <t>Volume du bac de rétention (réserve incluse)</t>
  </si>
  <si>
    <t>ou</t>
  </si>
  <si>
    <r>
      <t xml:space="preserve">Le formulaire dûment rempli doit être envoyé avec la mention </t>
    </r>
    <r>
      <rPr>
        <b/>
        <sz val="11"/>
        <color theme="1"/>
        <rFont val="Arial"/>
        <family val="2"/>
      </rPr>
      <t>PPB</t>
    </r>
    <r>
      <rPr>
        <sz val="11"/>
        <color theme="1"/>
        <rFont val="Arial"/>
        <family val="2"/>
        <charset val="204"/>
      </rPr>
      <t xml:space="preserve"> à:</t>
    </r>
  </si>
  <si>
    <t>Station Phytosanitaire</t>
  </si>
  <si>
    <t>1. Données de base et quantités d'eau de lavage</t>
  </si>
  <si>
    <t>Evaluez ici le nombre de lavages de votre pulvérisateur. Ceci est très important pour le calcul du dimensionnement de l'installation.</t>
  </si>
  <si>
    <t>*Option: on peut aussi inscrire le nombre d'interventions et définir un facteur correspondant au nombre moyen de lavages par intervention.</t>
  </si>
  <si>
    <t>Orge</t>
  </si>
  <si>
    <t>Blé</t>
  </si>
  <si>
    <t>Maïs</t>
  </si>
  <si>
    <t>Betteraves</t>
  </si>
  <si>
    <t>Pommes de terre</t>
  </si>
  <si>
    <t>Colza</t>
  </si>
  <si>
    <t>Vigne, Verger</t>
  </si>
  <si>
    <t>Légumes</t>
  </si>
  <si>
    <t>Autres</t>
  </si>
  <si>
    <t>Surfaces:</t>
  </si>
  <si>
    <t>Mars</t>
  </si>
  <si>
    <t>Avril</t>
  </si>
  <si>
    <t>Juin</t>
  </si>
  <si>
    <t>Juillet</t>
  </si>
  <si>
    <t>Août</t>
  </si>
  <si>
    <t>Septembre</t>
  </si>
  <si>
    <t>Octobre</t>
  </si>
  <si>
    <t>Facteur (option)*</t>
  </si>
  <si>
    <t>Traitements</t>
  </si>
  <si>
    <t>Lavages</t>
  </si>
  <si>
    <r>
      <t xml:space="preserve">2. Dimensionnement de l'installation </t>
    </r>
    <r>
      <rPr>
        <b/>
        <sz val="10"/>
        <color theme="1"/>
        <rFont val="Arial"/>
        <family val="2"/>
      </rPr>
      <t>(calculation automatique)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</si>
  <si>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  <charset val="204"/>
      </rPr>
      <t xml:space="preserve"> / an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</si>
  <si>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  <charset val="204"/>
      </rPr>
      <t xml:space="preserve"> / 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  <charset val="204"/>
      </rPr>
      <t xml:space="preserve"> / an</t>
    </r>
  </si>
  <si>
    <t>Surface de la place de lavage selon calcul</t>
  </si>
  <si>
    <t>(surface d'évaporation, y.c. 25% de réserve)</t>
  </si>
  <si>
    <t>Différence entre eau de lavage prévisible et évaporation (litres)</t>
  </si>
  <si>
    <t>Différence</t>
  </si>
  <si>
    <t>Bac de rétention (avec réserve)</t>
  </si>
  <si>
    <t>Calcul bac de rétention  1 mois max.</t>
  </si>
  <si>
    <t>Calcul bac de rétention  1 mois</t>
  </si>
  <si>
    <t>Calcul bac de rétention 2 mois successifs</t>
  </si>
  <si>
    <t>Calcul bac de rétention 2*2 mois</t>
  </si>
  <si>
    <t>Calcul bac de rétention 3 mois successifs</t>
  </si>
  <si>
    <t>mois maximum</t>
  </si>
  <si>
    <t>mois minimum</t>
  </si>
  <si>
    <t xml:space="preserve">3. Coût maximum pris en compte et contribution maximale </t>
  </si>
  <si>
    <t>Besoin Oui / Non</t>
  </si>
  <si>
    <t>Dimension</t>
  </si>
  <si>
    <t>Coût maximum admis (CHF)</t>
  </si>
  <si>
    <t>Coût maximum admis pour cette exploitation (CHF)</t>
  </si>
  <si>
    <t>Remarques</t>
  </si>
  <si>
    <t>Place de lavage</t>
  </si>
  <si>
    <t>Place en béton</t>
  </si>
  <si>
    <t>Dépotoir de boues av. tube plongeur coudé</t>
  </si>
  <si>
    <t>Alimentation en eau</t>
  </si>
  <si>
    <t>Stockage de produits phytosanitaires</t>
  </si>
  <si>
    <t>Bac de rétention</t>
  </si>
  <si>
    <t>Volume du bac selon calculs</t>
  </si>
  <si>
    <t>Filtre à cuivre</t>
  </si>
  <si>
    <t>Installation de prétraitement des résidus</t>
  </si>
  <si>
    <t>Non</t>
  </si>
  <si>
    <t>Rétention des eaux de pluie (toit)</t>
  </si>
  <si>
    <t>Somme maximale des coûts pouvant être pris en compte</t>
  </si>
  <si>
    <t>La contribution maximale ne peut pas dépasser 80% des coûts.</t>
  </si>
  <si>
    <t>Coûts pouvant être pris en charge jusqu'au maximum de 80% =</t>
  </si>
  <si>
    <t>Contribution maximum (80%) =</t>
  </si>
  <si>
    <t>Attention:</t>
  </si>
  <si>
    <t>4. Conditions et requête</t>
  </si>
  <si>
    <t>Conditions:</t>
  </si>
  <si>
    <t>Documents supplémentaires:</t>
  </si>
  <si>
    <t>Recommandations:</t>
  </si>
  <si>
    <t>Si l'ouvrage est  surdimensionné par rapport aux valeurs calculées à l'alinéa 3, le demandeur / la demanderesse supporte l'entier du supplément de coût.</t>
  </si>
  <si>
    <t>Si l'installation est plus petite que les valeurs calculées, le calcul est modifié en conséquence.</t>
  </si>
  <si>
    <t>Données et documents: Votre demande n'est prise en compte que si les documents sont au clair et complets.</t>
  </si>
  <si>
    <t>Les installations doivent être conformes à la fiche technique d'Agridea; en cas de besoin, d'autres systèmes peuvent être examinés.</t>
  </si>
  <si>
    <t>Avec ma signature</t>
  </si>
  <si>
    <t xml:space="preserve">je confirme l'exactitude de mes données. </t>
  </si>
  <si>
    <t>je suis d'accord avec les calculations ainsi que les directives mentionnées plus haut,</t>
  </si>
  <si>
    <t>Signature</t>
  </si>
  <si>
    <t>Une fois qu'il est complet, le document doit être envoyé à la Station Phytosanitaire avec la mention "PPB"</t>
  </si>
  <si>
    <t>par mail à: pflanzenschutz@vol.be.ch</t>
  </si>
  <si>
    <t>ou par courrier postal à: Station Phytosanitaire, Rütti, 3052 Zollikofen</t>
  </si>
  <si>
    <t>Si vous avez des questions,</t>
  </si>
  <si>
    <t>nous y répondrons volontiers:</t>
  </si>
  <si>
    <r>
      <t>Maximum pris en compte: 60 m</t>
    </r>
    <r>
      <rPr>
        <vertAlign val="superscript"/>
        <sz val="11"/>
        <color theme="1"/>
        <rFont val="Arial"/>
        <family val="2"/>
      </rPr>
      <t>2</t>
    </r>
  </si>
  <si>
    <r>
      <t>Maximum pris en compte: 80 m</t>
    </r>
    <r>
      <rPr>
        <vertAlign val="superscript"/>
        <sz val="11"/>
        <color theme="1"/>
        <rFont val="Arial"/>
        <family val="2"/>
      </rPr>
      <t>2</t>
    </r>
  </si>
  <si>
    <t>Canalisation ou système de remplissage</t>
  </si>
  <si>
    <t>Obligatoire si utilisation de produits cupriques</t>
  </si>
  <si>
    <t xml:space="preserve">Séparation de l'eau de pluie obligatoire </t>
  </si>
  <si>
    <t>Nombre d'exploitations incluses:</t>
  </si>
  <si>
    <t>Le plus simple consiste à noter le nombre de lavages par mois. Si une intervention concerne 3 parcelles par exemple, ou si</t>
  </si>
  <si>
    <t xml:space="preserve">  le rinçage au champ est considéré comme suffisant (notamment après application de fongicides) pas de lavage nécessaire, éventuellement un seul.</t>
  </si>
  <si>
    <t>Janv./ Fév.</t>
  </si>
  <si>
    <t>Eau par lavage</t>
  </si>
  <si>
    <t>Planification et permis de construire</t>
  </si>
  <si>
    <t>mètres</t>
  </si>
  <si>
    <t>litres</t>
  </si>
  <si>
    <t>type</t>
  </si>
  <si>
    <t>PID</t>
  </si>
  <si>
    <t>Nombre de lavages (ou de traitements*) par mois</t>
  </si>
  <si>
    <t>Nov. / Déc.</t>
  </si>
  <si>
    <t>Eau de lavage selon calcul</t>
  </si>
  <si>
    <t>Le calcul définitif de la contribution n'est établi qu'après réception de l'ouvrage.</t>
  </si>
  <si>
    <r>
      <t xml:space="preserve">Le pulvérisateur est non seulement lavé </t>
    </r>
    <r>
      <rPr>
        <b/>
        <sz val="11"/>
        <color theme="1"/>
        <rFont val="Arial"/>
        <family val="2"/>
      </rPr>
      <t>mais aussi</t>
    </r>
    <r>
      <rPr>
        <sz val="11"/>
        <color theme="1"/>
        <rFont val="Arial"/>
        <family val="2"/>
        <charset val="204"/>
      </rPr>
      <t xml:space="preserve"> rempli sur la place bétonnée.</t>
    </r>
  </si>
  <si>
    <t>Aucune eau de lavage ni de restes de bouillie ne doivent s'écouler dans les eaux de surface, s'infiltrer dans le sol ou aboutir à la STEP.</t>
  </si>
  <si>
    <t>La place est entretenue dans les règles.</t>
  </si>
  <si>
    <t>Si l'unité de prétraitement est installée, il est impératif de séparer les eaux de pluie des eaux de lavage par un toit.</t>
  </si>
  <si>
    <t>Un pulvérisateur non lavé ne doit pas stationner à la pluie.</t>
  </si>
  <si>
    <t>Les conditions du contrat, conformément à la Convention d'exploitation (Contrat GELAN) doivent être acceptées.</t>
  </si>
  <si>
    <t>Une offre du constructeur doit être jointe à la demande de subvention.</t>
  </si>
  <si>
    <t>Dans la mesure du possible, envisager un projet communautaire.</t>
  </si>
  <si>
    <t>Pour que la demande puisse être acceptée, il faut disposer d'une quantité minimum d'eau de lavage.</t>
  </si>
  <si>
    <t xml:space="preserve">Le décompte final et le paiement ne sont effectués qu'après l'acceptation de l'ouvrage (avec les dimensions effectives). </t>
  </si>
  <si>
    <t>Quels que soient les résultats des calculs, la contribution ne peut pas dépasser 80% des coûts admis.</t>
  </si>
  <si>
    <t xml:space="preserve">La demande est refusée si elle contient des données fausses, trompeuses ou sciemment incomplètes. </t>
  </si>
  <si>
    <t>La demande de permis de construire auprès de la commune est de la responsabilité du requérant.</t>
  </si>
  <si>
    <r>
      <t>Résumé</t>
    </r>
    <r>
      <rPr>
        <b/>
        <sz val="10"/>
        <color theme="1"/>
        <rFont val="Arial"/>
        <family val="2"/>
      </rPr>
      <t xml:space="preserve"> (calculs automatiques dès que toutes les rubriques sont remplies)</t>
    </r>
  </si>
  <si>
    <t xml:space="preserve"> des travaux.</t>
  </si>
  <si>
    <t>La contribution financière de soutien à l'investissement ne peut être accordée qu'après l'approbation du projet par la Station phytosanitaire avant le début</t>
  </si>
  <si>
    <t xml:space="preserve">je demande la contribution de soutien pour la mesure 2, alinéa 3 de ce document dans le cadre du Projet de Protection de végétaux </t>
  </si>
  <si>
    <t>du Canton de Berne,</t>
  </si>
  <si>
    <r>
      <t xml:space="preserve">031 636 49 10 </t>
    </r>
    <r>
      <rPr>
        <sz val="11"/>
        <color theme="1"/>
        <rFont val="Arial"/>
        <family val="2"/>
      </rPr>
      <t>n° principal</t>
    </r>
  </si>
  <si>
    <r>
      <t xml:space="preserve">031 636 49 13 </t>
    </r>
    <r>
      <rPr>
        <sz val="11"/>
        <color theme="1"/>
        <rFont val="Arial"/>
        <family val="2"/>
      </rPr>
      <t>Thomas Steiner</t>
    </r>
  </si>
  <si>
    <t>Quantité d'eau de lavage (Litres)</t>
  </si>
  <si>
    <r>
      <t>Evaporation moyenne (selon données météo) (Litres/m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</si>
  <si>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Evaporation moyenne sur la place de lavage (litres)</t>
  </si>
  <si>
    <t>Formulaire version 20220104</t>
  </si>
  <si>
    <r>
      <t>2000 / m</t>
    </r>
    <r>
      <rPr>
        <vertAlign val="superscript"/>
        <sz val="11"/>
        <color theme="1"/>
        <rFont val="Arial"/>
        <family val="2"/>
      </rPr>
      <t>3</t>
    </r>
  </si>
  <si>
    <t>Surface de l'installation de traitement des 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</si>
</sst>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4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22"/>
      <color theme="1"/>
      <name val="Arial"/>
      <family val="2"/>
    </font>
    <font>
      <b/>
      <sz val="12"/>
      <color rgb="FF3F3F3F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1"/>
      <color theme="0" tint="-0.34998626667073579"/>
      <name val="Arial"/>
      <family val="2"/>
    </font>
    <font>
      <b/>
      <sz val="14"/>
      <name val="Arial"/>
      <family val="2"/>
    </font>
    <font>
      <u/>
      <sz val="11"/>
      <color theme="10"/>
      <name val="Arial"/>
      <family val="2"/>
      <charset val="204"/>
    </font>
    <font>
      <u/>
      <sz val="11"/>
      <color theme="11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EEDD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7F7F7F"/>
      </bottom>
      <diagonal/>
    </border>
    <border>
      <left style="thin">
        <color auto="1"/>
      </left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/>
      <top/>
      <bottom/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63">
    <xf numFmtId="0" fontId="0" fillId="0" borderId="0" xfId="0"/>
    <xf numFmtId="1" fontId="0" fillId="0" borderId="0" xfId="0" applyNumberFormat="1"/>
    <xf numFmtId="0" fontId="0" fillId="0" borderId="0" xfId="0" applyAlignment="1">
      <alignment textRotation="90"/>
    </xf>
    <xf numFmtId="0" fontId="17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textRotation="45"/>
    </xf>
    <xf numFmtId="0" fontId="17" fillId="0" borderId="0" xfId="0" applyFont="1" applyAlignment="1">
      <alignment horizontal="left"/>
    </xf>
    <xf numFmtId="0" fontId="10" fillId="5" borderId="4" xfId="9"/>
    <xf numFmtId="0" fontId="12" fillId="6" borderId="4" xfId="11"/>
    <xf numFmtId="1" fontId="11" fillId="6" borderId="5" xfId="10" applyNumberFormat="1"/>
    <xf numFmtId="0" fontId="11" fillId="6" borderId="5" xfId="10"/>
    <xf numFmtId="0" fontId="11" fillId="6" borderId="5" xfId="10" applyAlignment="1">
      <alignment horizontal="left"/>
    </xf>
    <xf numFmtId="0" fontId="0" fillId="0" borderId="14" xfId="0" applyBorder="1"/>
    <xf numFmtId="0" fontId="0" fillId="0" borderId="17" xfId="0" applyBorder="1"/>
    <xf numFmtId="0" fontId="0" fillId="0" borderId="0" xfId="0" applyBorder="1"/>
    <xf numFmtId="0" fontId="0" fillId="0" borderId="0" xfId="0" applyBorder="1" applyAlignment="1">
      <alignment textRotation="45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3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3" fontId="0" fillId="0" borderId="19" xfId="0" applyNumberFormat="1" applyBorder="1" applyAlignment="1">
      <alignment horizontal="left"/>
    </xf>
    <xf numFmtId="3" fontId="0" fillId="0" borderId="0" xfId="0" applyNumberFormat="1"/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0" fillId="0" borderId="0" xfId="0" applyAlignment="1">
      <alignment horizontal="right"/>
    </xf>
    <xf numFmtId="0" fontId="17" fillId="33" borderId="0" xfId="0" applyFont="1" applyFill="1"/>
    <xf numFmtId="3" fontId="11" fillId="6" borderId="5" xfId="10" applyNumberFormat="1"/>
    <xf numFmtId="3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6" fillId="0" borderId="10" xfId="16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16" applyBorder="1" applyAlignment="1">
      <alignment horizontal="center"/>
    </xf>
    <xf numFmtId="14" fontId="16" fillId="0" borderId="0" xfId="16" applyNumberFormat="1" applyBorder="1" applyAlignment="1">
      <alignment horizontal="center"/>
    </xf>
    <xf numFmtId="165" fontId="11" fillId="6" borderId="5" xfId="10" applyNumberFormat="1" applyAlignment="1">
      <alignment horizontal="right"/>
    </xf>
    <xf numFmtId="0" fontId="0" fillId="0" borderId="0" xfId="0" applyFill="1"/>
    <xf numFmtId="0" fontId="21" fillId="0" borderId="0" xfId="0" applyFont="1" applyFill="1" applyBorder="1" applyAlignment="1"/>
    <xf numFmtId="164" fontId="11" fillId="6" borderId="5" xfId="10" applyNumberFormat="1"/>
    <xf numFmtId="0" fontId="0" fillId="0" borderId="19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1" fontId="0" fillId="0" borderId="0" xfId="0" applyNumberFormat="1" applyFill="1"/>
    <xf numFmtId="0" fontId="17" fillId="0" borderId="0" xfId="0" applyFont="1" applyAlignment="1">
      <alignment horizontal="right"/>
    </xf>
    <xf numFmtId="0" fontId="0" fillId="0" borderId="0" xfId="0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0" xfId="0" applyFont="1" applyAlignment="1">
      <alignment horizontal="left"/>
    </xf>
    <xf numFmtId="1" fontId="25" fillId="0" borderId="28" xfId="0" applyNumberFormat="1" applyFont="1" applyFill="1" applyBorder="1"/>
    <xf numFmtId="3" fontId="0" fillId="0" borderId="28" xfId="0" applyNumberFormat="1" applyBorder="1"/>
    <xf numFmtId="1" fontId="0" fillId="0" borderId="28" xfId="0" applyNumberFormat="1" applyBorder="1"/>
    <xf numFmtId="0" fontId="17" fillId="0" borderId="28" xfId="0" applyFont="1" applyBorder="1"/>
    <xf numFmtId="0" fontId="0" fillId="0" borderId="28" xfId="0" applyBorder="1"/>
    <xf numFmtId="3" fontId="11" fillId="0" borderId="5" xfId="10" applyNumberFormat="1" applyFill="1"/>
    <xf numFmtId="0" fontId="0" fillId="0" borderId="0" xfId="0" applyFill="1" applyAlignment="1">
      <alignment textRotation="45"/>
    </xf>
    <xf numFmtId="0" fontId="0" fillId="0" borderId="0" xfId="0" applyBorder="1" applyAlignment="1"/>
    <xf numFmtId="0" fontId="0" fillId="0" borderId="0" xfId="0"/>
    <xf numFmtId="0" fontId="26" fillId="0" borderId="0" xfId="0" applyFont="1" applyAlignment="1">
      <alignment textRotation="45"/>
    </xf>
    <xf numFmtId="0" fontId="0" fillId="0" borderId="10" xfId="0" applyBorder="1"/>
    <xf numFmtId="0" fontId="17" fillId="0" borderId="29" xfId="0" applyFont="1" applyBorder="1"/>
    <xf numFmtId="0" fontId="17" fillId="0" borderId="10" xfId="0" applyFont="1" applyBorder="1"/>
    <xf numFmtId="3" fontId="20" fillId="6" borderId="10" xfId="10" applyNumberFormat="1" applyFont="1" applyBorder="1"/>
    <xf numFmtId="0" fontId="21" fillId="0" borderId="10" xfId="0" applyFont="1" applyFill="1" applyBorder="1" applyAlignment="1"/>
    <xf numFmtId="0" fontId="17" fillId="0" borderId="30" xfId="0" applyFont="1" applyBorder="1"/>
    <xf numFmtId="0" fontId="17" fillId="0" borderId="19" xfId="0" applyFont="1" applyBorder="1"/>
    <xf numFmtId="0" fontId="17" fillId="0" borderId="0" xfId="0" applyFont="1" applyFill="1"/>
    <xf numFmtId="0" fontId="17" fillId="0" borderId="0" xfId="0" applyFont="1" applyAlignment="1"/>
    <xf numFmtId="0" fontId="0" fillId="0" borderId="0" xfId="0"/>
    <xf numFmtId="0" fontId="0" fillId="0" borderId="0" xfId="0" applyAlignment="1">
      <alignment horizontal="left"/>
    </xf>
    <xf numFmtId="0" fontId="21" fillId="0" borderId="0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164" fontId="20" fillId="6" borderId="11" xfId="1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 textRotation="90"/>
    </xf>
    <xf numFmtId="165" fontId="11" fillId="6" borderId="11" xfId="10" applyNumberFormat="1" applyBorder="1" applyAlignment="1">
      <alignment vertical="center"/>
    </xf>
    <xf numFmtId="0" fontId="0" fillId="0" borderId="0" xfId="0" applyFont="1" applyAlignment="1">
      <alignment vertical="center"/>
    </xf>
    <xf numFmtId="164" fontId="21" fillId="0" borderId="11" xfId="0" applyNumberFormat="1" applyFont="1" applyFill="1" applyBorder="1" applyAlignment="1">
      <alignment vertical="center"/>
    </xf>
    <xf numFmtId="164" fontId="21" fillId="0" borderId="1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64" fontId="20" fillId="6" borderId="12" xfId="10" applyNumberFormat="1" applyFont="1" applyBorder="1" applyAlignment="1">
      <alignment horizontal="right" vertical="center"/>
    </xf>
    <xf numFmtId="164" fontId="10" fillId="5" borderId="4" xfId="9" applyNumberFormat="1" applyAlignment="1" applyProtection="1">
      <alignment horizontal="right"/>
      <protection locked="0"/>
    </xf>
    <xf numFmtId="3" fontId="10" fillId="5" borderId="4" xfId="9" applyNumberFormat="1" applyProtection="1">
      <protection locked="0"/>
    </xf>
    <xf numFmtId="0" fontId="10" fillId="5" borderId="4" xfId="9" applyProtection="1">
      <protection locked="0"/>
    </xf>
    <xf numFmtId="4" fontId="10" fillId="5" borderId="4" xfId="9" applyNumberFormat="1" applyProtection="1">
      <protection locked="0"/>
    </xf>
    <xf numFmtId="3" fontId="10" fillId="5" borderId="4" xfId="9" applyNumberFormat="1" applyAlignment="1" applyProtection="1">
      <alignment horizontal="right"/>
      <protection locked="0"/>
    </xf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30" fillId="0" borderId="0" xfId="0" applyFont="1" applyAlignment="1">
      <alignment textRotation="90"/>
    </xf>
    <xf numFmtId="0" fontId="22" fillId="0" borderId="25" xfId="0" applyFont="1" applyBorder="1" applyAlignment="1">
      <alignment horizontal="left"/>
    </xf>
    <xf numFmtId="0" fontId="22" fillId="0" borderId="26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0" fillId="5" borderId="4" xfId="9" applyAlignment="1" applyProtection="1">
      <alignment horizontal="center"/>
      <protection locked="0"/>
    </xf>
    <xf numFmtId="0" fontId="0" fillId="0" borderId="40" xfId="0" applyBorder="1"/>
    <xf numFmtId="0" fontId="0" fillId="0" borderId="18" xfId="0" applyBorder="1" applyAlignment="1">
      <alignment horizontal="center" wrapText="1"/>
    </xf>
    <xf numFmtId="0" fontId="0" fillId="0" borderId="0" xfId="0"/>
    <xf numFmtId="0" fontId="26" fillId="0" borderId="0" xfId="0" applyFont="1"/>
    <xf numFmtId="0" fontId="23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9" fillId="0" borderId="10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6" fillId="0" borderId="10" xfId="16" applyBorder="1" applyAlignment="1">
      <alignment horizontal="center"/>
    </xf>
    <xf numFmtId="14" fontId="16" fillId="0" borderId="10" xfId="16" applyNumberFormat="1" applyBorder="1" applyAlignment="1">
      <alignment horizontal="center"/>
    </xf>
    <xf numFmtId="0" fontId="0" fillId="0" borderId="21" xfId="0" applyBorder="1" applyAlignment="1">
      <alignment horizontal="left"/>
    </xf>
    <xf numFmtId="0" fontId="25" fillId="0" borderId="0" xfId="0" applyFont="1" applyAlignment="1">
      <alignment horizontal="left"/>
    </xf>
    <xf numFmtId="0" fontId="25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10" fillId="5" borderId="22" xfId="9" applyBorder="1" applyAlignment="1" applyProtection="1">
      <alignment horizontal="center"/>
      <protection locked="0"/>
    </xf>
    <xf numFmtId="0" fontId="10" fillId="5" borderId="23" xfId="9" applyBorder="1" applyAlignment="1" applyProtection="1">
      <alignment horizontal="center"/>
      <protection locked="0"/>
    </xf>
    <xf numFmtId="0" fontId="0" fillId="0" borderId="0" xfId="0"/>
    <xf numFmtId="0" fontId="0" fillId="0" borderId="34" xfId="0" applyBorder="1"/>
    <xf numFmtId="0" fontId="0" fillId="0" borderId="33" xfId="0" applyBorder="1"/>
    <xf numFmtId="0" fontId="10" fillId="5" borderId="4" xfId="9" applyAlignment="1" applyProtection="1">
      <alignment horizontal="left"/>
      <protection locked="0"/>
    </xf>
    <xf numFmtId="3" fontId="10" fillId="5" borderId="4" xfId="9" applyNumberFormat="1" applyAlignment="1" applyProtection="1">
      <alignment horizontal="center"/>
      <protection locked="0"/>
    </xf>
    <xf numFmtId="0" fontId="10" fillId="5" borderId="4" xfId="9" applyNumberFormat="1" applyAlignment="1" applyProtection="1">
      <alignment horizontal="center"/>
      <protection locked="0"/>
    </xf>
    <xf numFmtId="0" fontId="10" fillId="5" borderId="4" xfId="9" applyAlignment="1" applyProtection="1">
      <alignment horizontal="left" vertical="top" wrapText="1"/>
      <protection locked="0"/>
    </xf>
    <xf numFmtId="0" fontId="10" fillId="5" borderId="4" xfId="9" applyAlignment="1" applyProtection="1">
      <alignment horizontal="left" vertical="top"/>
      <protection locked="0"/>
    </xf>
    <xf numFmtId="0" fontId="10" fillId="5" borderId="35" xfId="9" applyBorder="1" applyAlignment="1" applyProtection="1">
      <alignment horizontal="left" vertical="top" wrapText="1"/>
      <protection locked="0"/>
    </xf>
    <xf numFmtId="0" fontId="10" fillId="5" borderId="36" xfId="9" applyBorder="1" applyAlignment="1" applyProtection="1">
      <alignment horizontal="left" vertical="top" wrapText="1"/>
      <protection locked="0"/>
    </xf>
    <xf numFmtId="0" fontId="10" fillId="5" borderId="37" xfId="9" applyBorder="1" applyAlignment="1" applyProtection="1">
      <alignment horizontal="left" vertical="top" wrapText="1"/>
      <protection locked="0"/>
    </xf>
    <xf numFmtId="0" fontId="10" fillId="5" borderId="41" xfId="9" applyBorder="1" applyAlignment="1" applyProtection="1">
      <alignment horizontal="left" vertical="top" wrapText="1"/>
      <protection locked="0"/>
    </xf>
    <xf numFmtId="0" fontId="10" fillId="5" borderId="0" xfId="9" applyBorder="1" applyAlignment="1" applyProtection="1">
      <alignment horizontal="left" vertical="top" wrapText="1"/>
      <protection locked="0"/>
    </xf>
    <xf numFmtId="0" fontId="10" fillId="5" borderId="21" xfId="9" applyBorder="1" applyAlignment="1" applyProtection="1">
      <alignment horizontal="left" vertical="top" wrapText="1"/>
      <protection locked="0"/>
    </xf>
    <xf numFmtId="0" fontId="10" fillId="5" borderId="38" xfId="9" applyBorder="1" applyAlignment="1" applyProtection="1">
      <alignment horizontal="left" vertical="top" wrapText="1"/>
      <protection locked="0"/>
    </xf>
    <xf numFmtId="0" fontId="10" fillId="5" borderId="33" xfId="9" applyBorder="1" applyAlignment="1" applyProtection="1">
      <alignment horizontal="left" vertical="top" wrapText="1"/>
      <protection locked="0"/>
    </xf>
    <xf numFmtId="0" fontId="10" fillId="5" borderId="39" xfId="9" applyBorder="1" applyAlignment="1" applyProtection="1">
      <alignment horizontal="left" vertical="top" wrapText="1"/>
      <protection locked="0"/>
    </xf>
    <xf numFmtId="3" fontId="10" fillId="5" borderId="22" xfId="9" applyNumberFormat="1" applyBorder="1" applyAlignment="1" applyProtection="1">
      <alignment horizontal="center"/>
      <protection locked="0"/>
    </xf>
    <xf numFmtId="3" fontId="10" fillId="5" borderId="23" xfId="9" applyNumberFormat="1" applyBorder="1" applyAlignment="1" applyProtection="1">
      <alignment horizontal="center"/>
      <protection locked="0"/>
    </xf>
    <xf numFmtId="14" fontId="10" fillId="34" borderId="4" xfId="9" applyNumberFormat="1" applyFill="1" applyAlignment="1" applyProtection="1">
      <alignment horizontal="center"/>
    </xf>
    <xf numFmtId="0" fontId="10" fillId="34" borderId="4" xfId="9" applyFill="1" applyAlignment="1" applyProtection="1">
      <alignment horizontal="center"/>
    </xf>
    <xf numFmtId="0" fontId="10" fillId="34" borderId="35" xfId="9" applyFill="1" applyBorder="1" applyAlignment="1" applyProtection="1">
      <alignment horizontal="center"/>
      <protection locked="0"/>
    </xf>
    <xf numFmtId="0" fontId="10" fillId="34" borderId="36" xfId="9" applyFill="1" applyBorder="1" applyAlignment="1" applyProtection="1">
      <alignment horizontal="center"/>
      <protection locked="0"/>
    </xf>
    <xf numFmtId="0" fontId="10" fillId="34" borderId="37" xfId="9" applyFill="1" applyBorder="1" applyAlignment="1" applyProtection="1">
      <alignment horizontal="center"/>
      <protection locked="0"/>
    </xf>
    <xf numFmtId="0" fontId="10" fillId="34" borderId="38" xfId="9" applyFill="1" applyBorder="1" applyAlignment="1" applyProtection="1">
      <alignment horizontal="center"/>
      <protection locked="0"/>
    </xf>
    <xf numFmtId="0" fontId="10" fillId="34" borderId="33" xfId="9" applyFill="1" applyBorder="1" applyAlignment="1" applyProtection="1">
      <alignment horizontal="center"/>
      <protection locked="0"/>
    </xf>
    <xf numFmtId="0" fontId="10" fillId="34" borderId="39" xfId="9" applyFill="1" applyBorder="1" applyAlignment="1" applyProtection="1">
      <alignment horizontal="center"/>
      <protection locked="0"/>
    </xf>
    <xf numFmtId="0" fontId="10" fillId="34" borderId="4" xfId="9" applyFill="1" applyAlignment="1" applyProtection="1">
      <alignment horizontal="center"/>
      <protection locked="0"/>
    </xf>
    <xf numFmtId="3" fontId="17" fillId="0" borderId="32" xfId="0" applyNumberFormat="1" applyFont="1" applyBorder="1" applyAlignment="1">
      <alignment horizontal="center"/>
    </xf>
    <xf numFmtId="0" fontId="19" fillId="0" borderId="10" xfId="0" applyFont="1" applyBorder="1" applyAlignment="1">
      <alignment horizontal="left" wrapText="1"/>
    </xf>
    <xf numFmtId="164" fontId="20" fillId="6" borderId="31" xfId="10" applyNumberFormat="1" applyFont="1" applyBorder="1" applyAlignment="1">
      <alignment horizontal="right" vertic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0" xfId="0" applyBorder="1" applyAlignment="1">
      <alignment horizontal="left"/>
    </xf>
    <xf numFmtId="0" fontId="23" fillId="0" borderId="0" xfId="0" applyFont="1" applyBorder="1" applyAlignment="1">
      <alignment horizontal="left"/>
    </xf>
    <xf numFmtId="164" fontId="20" fillId="6" borderId="5" xfId="10" applyNumberFormat="1" applyFont="1" applyBorder="1" applyAlignment="1">
      <alignment horizontal="right" vertical="center"/>
    </xf>
    <xf numFmtId="0" fontId="10" fillId="5" borderId="24" xfId="9" applyBorder="1" applyAlignment="1" applyProtection="1">
      <alignment horizontal="left"/>
      <protection locked="0"/>
    </xf>
    <xf numFmtId="0" fontId="19" fillId="0" borderId="0" xfId="0" applyFont="1" applyBorder="1" applyAlignment="1">
      <alignment horizontal="left"/>
    </xf>
    <xf numFmtId="49" fontId="16" fillId="0" borderId="10" xfId="16" applyNumberFormat="1" applyBorder="1" applyAlignment="1">
      <alignment horizontal="center"/>
    </xf>
  </cellXfs>
  <cellStyles count="50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Besuchter Hyperlink" xfId="43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FF7979"/>
      <color rgb="FFFFEEDD"/>
      <color rgb="FFFFE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tabSelected="1" view="pageLayout" topLeftCell="A19" zoomScaleNormal="125" workbookViewId="0">
      <selection activeCell="C50" sqref="C50"/>
    </sheetView>
  </sheetViews>
  <sheetFormatPr baseColWidth="10" defaultColWidth="5.59765625" defaultRowHeight="13.8" x14ac:dyDescent="0.25"/>
  <cols>
    <col min="2" max="2" width="9" customWidth="1"/>
    <col min="3" max="3" width="5.59765625" customWidth="1"/>
    <col min="4" max="4" width="3.59765625" customWidth="1"/>
    <col min="5" max="5" width="8" customWidth="1"/>
    <col min="6" max="6" width="5.3984375" customWidth="1"/>
    <col min="7" max="7" width="6.5" customWidth="1"/>
    <col min="8" max="9" width="6.59765625" customWidth="1"/>
    <col min="10" max="16" width="6.09765625" customWidth="1"/>
    <col min="17" max="17" width="3.59765625" customWidth="1"/>
    <col min="18" max="19" width="5" customWidth="1"/>
    <col min="20" max="20" width="6.59765625" customWidth="1"/>
    <col min="21" max="21" width="5.59765625" customWidth="1"/>
    <col min="22" max="22" width="6.69921875" customWidth="1"/>
    <col min="23" max="23" width="6.3984375" customWidth="1"/>
  </cols>
  <sheetData>
    <row r="1" spans="1:22" ht="53.1" customHeight="1" x14ac:dyDescent="0.5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97"/>
    </row>
    <row r="2" spans="1:22" ht="6.9" customHeight="1" x14ac:dyDescent="0.25">
      <c r="M2" s="16"/>
      <c r="N2" s="16"/>
      <c r="O2" s="16"/>
    </row>
    <row r="3" spans="1:22" ht="14.25" customHeight="1" x14ac:dyDescent="0.25">
      <c r="A3" s="8"/>
      <c r="B3" t="s">
        <v>17</v>
      </c>
    </row>
    <row r="4" spans="1:22" ht="5.0999999999999996" customHeight="1" thickBot="1" x14ac:dyDescent="0.3"/>
    <row r="5" spans="1:22" ht="26.25" customHeight="1" x14ac:dyDescent="0.4">
      <c r="B5" s="108" t="s">
        <v>18</v>
      </c>
      <c r="C5" s="109"/>
      <c r="D5" s="109"/>
      <c r="E5" s="109"/>
      <c r="F5" s="109"/>
      <c r="G5" s="110"/>
      <c r="I5" s="94" t="s">
        <v>155</v>
      </c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/>
    </row>
    <row r="6" spans="1:22" ht="14.25" customHeight="1" x14ac:dyDescent="0.25">
      <c r="B6" t="s">
        <v>19</v>
      </c>
      <c r="C6" s="160"/>
      <c r="D6" s="160"/>
      <c r="E6" s="160"/>
      <c r="F6" s="160"/>
      <c r="G6" s="160"/>
      <c r="I6" s="48"/>
      <c r="J6" s="158" t="s">
        <v>41</v>
      </c>
      <c r="K6" s="158"/>
      <c r="L6" s="158"/>
      <c r="M6" s="158"/>
      <c r="N6" s="158"/>
      <c r="O6" s="158"/>
      <c r="P6" s="15"/>
      <c r="Q6" s="159">
        <f>S73</f>
        <v>0</v>
      </c>
      <c r="R6" s="159"/>
      <c r="S6" s="73" t="s">
        <v>15</v>
      </c>
      <c r="T6" s="73"/>
      <c r="U6" s="13"/>
    </row>
    <row r="7" spans="1:22" ht="14.25" customHeight="1" x14ac:dyDescent="0.25">
      <c r="B7" t="s">
        <v>20</v>
      </c>
      <c r="C7" s="125"/>
      <c r="D7" s="125"/>
      <c r="E7" s="125"/>
      <c r="F7" s="125"/>
      <c r="G7" s="125"/>
      <c r="I7" s="48"/>
      <c r="J7" s="158" t="s">
        <v>167</v>
      </c>
      <c r="K7" s="158"/>
      <c r="L7" s="158"/>
      <c r="M7" s="158"/>
      <c r="N7" s="158"/>
      <c r="O7" s="158"/>
      <c r="P7" s="15"/>
      <c r="Q7" s="159">
        <f>S78</f>
        <v>0</v>
      </c>
      <c r="R7" s="159"/>
      <c r="S7" s="73" t="s">
        <v>16</v>
      </c>
      <c r="T7" s="73"/>
      <c r="U7" s="13"/>
    </row>
    <row r="8" spans="1:22" ht="14.25" customHeight="1" thickBot="1" x14ac:dyDescent="0.3">
      <c r="B8" t="s">
        <v>21</v>
      </c>
      <c r="C8" s="125"/>
      <c r="D8" s="125"/>
      <c r="E8" s="125"/>
      <c r="F8" s="125"/>
      <c r="G8" s="125"/>
      <c r="I8" s="49"/>
      <c r="J8" s="119" t="s">
        <v>42</v>
      </c>
      <c r="K8" s="119"/>
      <c r="L8" s="119"/>
      <c r="M8" s="119"/>
      <c r="N8" s="119"/>
      <c r="O8" s="119"/>
      <c r="P8" s="50"/>
      <c r="Q8" s="152">
        <f>S86</f>
        <v>0</v>
      </c>
      <c r="R8" s="152"/>
      <c r="S8" s="74" t="s">
        <v>15</v>
      </c>
      <c r="T8" s="74"/>
      <c r="U8" s="14"/>
    </row>
    <row r="9" spans="1:22" ht="14.25" customHeight="1" x14ac:dyDescent="0.25">
      <c r="B9" t="s">
        <v>22</v>
      </c>
      <c r="C9" s="125"/>
      <c r="D9" s="125"/>
      <c r="E9" s="125"/>
      <c r="F9" s="125"/>
      <c r="G9" s="125"/>
    </row>
    <row r="10" spans="1:22" ht="14.25" customHeight="1" x14ac:dyDescent="0.25">
      <c r="B10" t="s">
        <v>23</v>
      </c>
      <c r="C10" s="125"/>
      <c r="D10" s="125"/>
      <c r="E10" s="125"/>
      <c r="F10" s="125"/>
      <c r="G10" s="125"/>
      <c r="I10" t="s">
        <v>44</v>
      </c>
    </row>
    <row r="11" spans="1:22" ht="14.25" customHeight="1" x14ac:dyDescent="0.25">
      <c r="B11" t="s">
        <v>24</v>
      </c>
      <c r="C11" s="125"/>
      <c r="D11" s="125"/>
      <c r="E11" s="125"/>
      <c r="F11" s="125"/>
      <c r="G11" s="125"/>
      <c r="H11" s="91"/>
      <c r="I11" s="91"/>
      <c r="J11" s="91"/>
      <c r="K11" s="91"/>
      <c r="L11" s="91"/>
      <c r="V11" s="6"/>
    </row>
    <row r="12" spans="1:22" ht="14.25" customHeight="1" x14ac:dyDescent="0.25">
      <c r="B12" t="s">
        <v>5</v>
      </c>
      <c r="C12" s="125"/>
      <c r="D12" s="125"/>
      <c r="E12" s="125"/>
      <c r="F12" s="125"/>
      <c r="G12" s="125"/>
      <c r="I12" t="s">
        <v>43</v>
      </c>
    </row>
    <row r="13" spans="1:22" ht="14.25" customHeight="1" x14ac:dyDescent="0.25">
      <c r="B13" t="s">
        <v>137</v>
      </c>
      <c r="C13" s="125"/>
      <c r="D13" s="125"/>
      <c r="E13" s="125"/>
      <c r="F13" s="125"/>
      <c r="G13" s="125"/>
      <c r="I13" s="3" t="s">
        <v>45</v>
      </c>
      <c r="U13" s="6"/>
      <c r="V13" s="6"/>
    </row>
    <row r="14" spans="1:22" ht="14.25" customHeight="1" x14ac:dyDescent="0.25">
      <c r="B14" t="s">
        <v>25</v>
      </c>
      <c r="C14" s="125"/>
      <c r="D14" s="125"/>
      <c r="E14" s="125"/>
      <c r="F14" s="125"/>
      <c r="G14" s="125"/>
      <c r="I14" s="3" t="s">
        <v>8</v>
      </c>
      <c r="V14" s="6"/>
    </row>
    <row r="15" spans="1:22" ht="14.25" customHeight="1" x14ac:dyDescent="0.25">
      <c r="I15" s="3" t="s">
        <v>9</v>
      </c>
      <c r="V15" s="6"/>
    </row>
    <row r="16" spans="1:22" s="71" customFormat="1" ht="14.25" customHeight="1" x14ac:dyDescent="0.25">
      <c r="N16" s="3"/>
      <c r="V16" s="6"/>
    </row>
    <row r="17" spans="2:22" ht="14.25" customHeight="1" x14ac:dyDescent="0.25">
      <c r="B17" s="113" t="s">
        <v>26</v>
      </c>
      <c r="C17" s="113"/>
      <c r="D17" s="123" t="s">
        <v>27</v>
      </c>
      <c r="E17" s="124"/>
      <c r="F17" s="71"/>
      <c r="G17" s="71"/>
      <c r="H17" s="123" t="s">
        <v>28</v>
      </c>
      <c r="I17" s="124"/>
      <c r="J17" s="123" t="s">
        <v>29</v>
      </c>
      <c r="K17" s="124"/>
      <c r="L17" s="123" t="s">
        <v>30</v>
      </c>
      <c r="M17" s="124"/>
      <c r="N17" s="123" t="s">
        <v>31</v>
      </c>
      <c r="O17" s="124"/>
      <c r="P17" s="123" t="s">
        <v>32</v>
      </c>
      <c r="Q17" s="124"/>
      <c r="R17" s="123" t="s">
        <v>33</v>
      </c>
      <c r="S17" s="124"/>
      <c r="T17" s="123" t="s">
        <v>34</v>
      </c>
      <c r="U17" s="124"/>
      <c r="V17" s="6"/>
    </row>
    <row r="18" spans="2:22" ht="14.25" customHeight="1" x14ac:dyDescent="0.25">
      <c r="D18" s="126"/>
      <c r="E18" s="126"/>
      <c r="F18" s="122" t="s">
        <v>134</v>
      </c>
      <c r="G18" s="122"/>
      <c r="H18" s="120"/>
      <c r="I18" s="121"/>
      <c r="J18" s="120"/>
      <c r="K18" s="121"/>
      <c r="L18" s="120"/>
      <c r="M18" s="121"/>
      <c r="N18" s="120"/>
      <c r="O18" s="121"/>
      <c r="P18" s="120"/>
      <c r="Q18" s="121"/>
      <c r="R18" s="120"/>
      <c r="S18" s="121"/>
      <c r="T18" s="120"/>
      <c r="U18" s="121"/>
    </row>
    <row r="19" spans="2:22" ht="14.25" customHeight="1" x14ac:dyDescent="0.25">
      <c r="B19" s="4"/>
      <c r="C19" s="4"/>
      <c r="D19" s="126"/>
      <c r="E19" s="126"/>
      <c r="F19" s="122" t="s">
        <v>135</v>
      </c>
      <c r="G19" s="122"/>
      <c r="H19" s="120"/>
      <c r="I19" s="121"/>
      <c r="J19" s="120"/>
      <c r="K19" s="121"/>
      <c r="L19" s="120"/>
      <c r="M19" s="121"/>
      <c r="N19" s="120"/>
      <c r="O19" s="121"/>
      <c r="P19" s="120"/>
      <c r="Q19" s="121"/>
      <c r="R19" s="120"/>
      <c r="S19" s="121"/>
      <c r="T19" s="120"/>
      <c r="U19" s="121"/>
    </row>
    <row r="20" spans="2:22" s="60" customFormat="1" ht="14.25" customHeight="1" x14ac:dyDescent="0.25">
      <c r="B20" s="4"/>
      <c r="C20" s="4"/>
      <c r="D20" s="139"/>
      <c r="E20" s="140"/>
      <c r="F20" s="122" t="s">
        <v>136</v>
      </c>
      <c r="G20" s="122"/>
      <c r="H20" s="139"/>
      <c r="I20" s="140"/>
      <c r="J20" s="139"/>
      <c r="K20" s="140"/>
      <c r="L20" s="139"/>
      <c r="M20" s="140"/>
      <c r="N20" s="139"/>
      <c r="O20" s="140"/>
      <c r="P20" s="139"/>
      <c r="Q20" s="140"/>
      <c r="R20" s="139"/>
      <c r="S20" s="140"/>
      <c r="T20" s="139"/>
      <c r="U20" s="140"/>
    </row>
    <row r="21" spans="2:22" ht="14.25" customHeight="1" x14ac:dyDescent="0.25">
      <c r="B21" s="4" t="s">
        <v>35</v>
      </c>
      <c r="C21" s="4"/>
      <c r="D21" s="127"/>
      <c r="E21" s="127"/>
      <c r="F21" s="122" t="s">
        <v>1</v>
      </c>
      <c r="G21" s="122"/>
      <c r="H21" s="120"/>
      <c r="I21" s="121"/>
      <c r="J21" s="120"/>
      <c r="K21" s="121"/>
      <c r="L21" s="120"/>
      <c r="M21" s="121"/>
      <c r="N21" s="120"/>
      <c r="O21" s="121"/>
      <c r="P21" s="120"/>
      <c r="Q21" s="121"/>
      <c r="R21" s="120"/>
      <c r="S21" s="121"/>
      <c r="T21" s="120"/>
      <c r="U21" s="121"/>
    </row>
    <row r="22" spans="2:22" ht="8.1" customHeight="1" x14ac:dyDescent="0.25"/>
    <row r="23" spans="2:22" s="60" customFormat="1" ht="14.25" customHeight="1" x14ac:dyDescent="0.25">
      <c r="B23" s="60" t="s">
        <v>36</v>
      </c>
      <c r="F23" s="120"/>
      <c r="G23" s="121"/>
    </row>
    <row r="24" spans="2:22" ht="8.1" customHeight="1" x14ac:dyDescent="0.25"/>
    <row r="25" spans="2:22" ht="14.25" customHeight="1" x14ac:dyDescent="0.25">
      <c r="B25" t="s">
        <v>128</v>
      </c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</row>
    <row r="26" spans="2:22" ht="14.25" customHeight="1" x14ac:dyDescent="0.25">
      <c r="B26" s="38" t="s">
        <v>37</v>
      </c>
      <c r="F26" s="128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</row>
    <row r="27" spans="2:22" s="60" customFormat="1" ht="14.25" customHeight="1" x14ac:dyDescent="0.25">
      <c r="B27" s="38" t="s">
        <v>38</v>
      </c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</row>
    <row r="28" spans="2:22" ht="14.25" customHeight="1" x14ac:dyDescent="0.25">
      <c r="B28" s="38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5"/>
    </row>
    <row r="29" spans="2:22" ht="14.25" customHeight="1" x14ac:dyDescent="0.25">
      <c r="B29" s="38" t="s">
        <v>39</v>
      </c>
      <c r="F29" s="130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2"/>
      <c r="V29" s="15"/>
    </row>
    <row r="30" spans="2:22" ht="14.25" customHeight="1" x14ac:dyDescent="0.25">
      <c r="F30" s="133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5"/>
      <c r="V30" s="15"/>
    </row>
    <row r="31" spans="2:22" s="44" customFormat="1" ht="14.25" customHeight="1" x14ac:dyDescent="0.25">
      <c r="F31" s="133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5"/>
      <c r="V31" s="15"/>
    </row>
    <row r="32" spans="2:22" s="44" customFormat="1" ht="14.25" customHeight="1" x14ac:dyDescent="0.25">
      <c r="F32" s="133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5"/>
      <c r="V32" s="15"/>
    </row>
    <row r="33" spans="1:23" s="44" customFormat="1" ht="14.25" customHeight="1" x14ac:dyDescent="0.25">
      <c r="F33" s="133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5"/>
      <c r="V33" s="15"/>
    </row>
    <row r="34" spans="1:23" s="44" customFormat="1" ht="14.25" customHeight="1" x14ac:dyDescent="0.25">
      <c r="F34" s="133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5"/>
      <c r="V34" s="15"/>
    </row>
    <row r="35" spans="1:23" ht="14.25" customHeight="1" x14ac:dyDescent="0.25">
      <c r="F35" s="133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5"/>
      <c r="V35" s="15"/>
    </row>
    <row r="36" spans="1:23" ht="14.25" customHeight="1" x14ac:dyDescent="0.25">
      <c r="F36" s="136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8"/>
    </row>
    <row r="37" spans="1:23" x14ac:dyDescent="0.25">
      <c r="A37" s="62"/>
      <c r="B37" s="19"/>
      <c r="C37" s="19"/>
      <c r="D37" s="19"/>
      <c r="E37" s="62"/>
      <c r="F37" s="62" t="s">
        <v>165</v>
      </c>
      <c r="G37" s="62"/>
      <c r="H37" s="62"/>
      <c r="I37" s="62"/>
      <c r="J37" s="19"/>
      <c r="K37" s="19"/>
      <c r="L37" s="19"/>
      <c r="M37" s="62"/>
      <c r="N37" s="62"/>
      <c r="O37" s="62"/>
      <c r="P37" s="62"/>
      <c r="Q37" s="62"/>
      <c r="R37" s="62"/>
      <c r="S37" s="62"/>
      <c r="T37" s="62"/>
      <c r="U37" s="62"/>
      <c r="V37" s="15"/>
    </row>
    <row r="38" spans="1:23" ht="15" customHeight="1" x14ac:dyDescent="0.3">
      <c r="B38" s="18"/>
      <c r="C38" s="34"/>
      <c r="D38" s="34"/>
      <c r="J38" s="114" t="str">
        <f>CONCATENATE($C$6," ",$C$7)</f>
        <v xml:space="preserve"> </v>
      </c>
      <c r="K38" s="114"/>
      <c r="L38" s="114"/>
      <c r="M38" s="114"/>
      <c r="N38" s="162">
        <f>$C$10</f>
        <v>0</v>
      </c>
      <c r="O38" s="162"/>
      <c r="P38" s="162"/>
      <c r="Q38" s="162"/>
      <c r="R38" s="33"/>
      <c r="S38" s="115">
        <f>$C$14</f>
        <v>0</v>
      </c>
      <c r="T38" s="114"/>
      <c r="U38" s="114"/>
      <c r="V38" s="15"/>
    </row>
    <row r="39" spans="1:23" ht="3.75" customHeight="1" x14ac:dyDescent="0.3">
      <c r="B39" s="42"/>
      <c r="C39" s="42"/>
      <c r="D39" s="42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35"/>
      <c r="V39" s="35"/>
    </row>
    <row r="40" spans="1:23" s="15" customFormat="1" ht="27.75" customHeight="1" x14ac:dyDescent="0.5">
      <c r="A40" s="111" t="s">
        <v>46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61"/>
      <c r="W40" s="161"/>
    </row>
    <row r="41" spans="1:23" ht="7.5" customHeight="1" x14ac:dyDescent="0.3">
      <c r="B41" s="34"/>
      <c r="C41" s="34"/>
      <c r="D41" s="34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6"/>
      <c r="U41" s="35"/>
      <c r="V41" s="35"/>
    </row>
    <row r="42" spans="1:23" ht="12.75" customHeight="1" x14ac:dyDescent="0.3">
      <c r="A42" t="s">
        <v>47</v>
      </c>
      <c r="B42" s="34"/>
      <c r="C42" s="34"/>
      <c r="D42" s="34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6"/>
      <c r="U42" s="35"/>
      <c r="V42" s="35"/>
    </row>
    <row r="43" spans="1:23" ht="12.75" customHeight="1" x14ac:dyDescent="0.3">
      <c r="A43" t="s">
        <v>129</v>
      </c>
      <c r="B43" s="42"/>
      <c r="C43" s="42"/>
      <c r="D43" s="42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6"/>
      <c r="U43" s="35"/>
      <c r="V43" s="35"/>
    </row>
    <row r="44" spans="1:23" ht="12.75" customHeight="1" x14ac:dyDescent="0.3">
      <c r="A44" t="s">
        <v>130</v>
      </c>
      <c r="B44" s="42"/>
      <c r="C44" s="42"/>
      <c r="D44" s="42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</row>
    <row r="45" spans="1:23" s="44" customFormat="1" ht="12.75" customHeight="1" x14ac:dyDescent="0.3">
      <c r="A45" s="44" t="s">
        <v>48</v>
      </c>
      <c r="B45" s="43"/>
      <c r="C45" s="43"/>
      <c r="D45" s="43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6"/>
      <c r="U45" s="35"/>
      <c r="V45" s="35"/>
    </row>
    <row r="46" spans="1:23" ht="63" customHeight="1" x14ac:dyDescent="0.25">
      <c r="C46" s="51" t="s">
        <v>58</v>
      </c>
      <c r="E46" s="61" t="s">
        <v>132</v>
      </c>
      <c r="G46" s="93" t="s">
        <v>131</v>
      </c>
      <c r="H46" s="2" t="s">
        <v>59</v>
      </c>
      <c r="I46" s="2" t="s">
        <v>60</v>
      </c>
      <c r="J46" s="2" t="s">
        <v>0</v>
      </c>
      <c r="K46" s="2" t="s">
        <v>61</v>
      </c>
      <c r="L46" s="2" t="s">
        <v>62</v>
      </c>
      <c r="M46" s="2" t="s">
        <v>63</v>
      </c>
      <c r="N46" s="2" t="s">
        <v>64</v>
      </c>
      <c r="O46" s="2" t="s">
        <v>65</v>
      </c>
      <c r="P46" s="93" t="s">
        <v>139</v>
      </c>
      <c r="Q46" s="2"/>
      <c r="R46" s="58" t="s">
        <v>66</v>
      </c>
      <c r="S46" s="2"/>
      <c r="T46" s="2" t="s">
        <v>67</v>
      </c>
      <c r="U46" s="2" t="s">
        <v>68</v>
      </c>
    </row>
    <row r="47" spans="1:23" x14ac:dyDescent="0.25">
      <c r="C47" t="s">
        <v>1</v>
      </c>
      <c r="D47" s="7"/>
      <c r="E47" t="s">
        <v>3</v>
      </c>
      <c r="G47" t="s">
        <v>138</v>
      </c>
    </row>
    <row r="48" spans="1:23" x14ac:dyDescent="0.25">
      <c r="A48" s="92" t="s">
        <v>49</v>
      </c>
      <c r="C48" s="86">
        <v>0</v>
      </c>
      <c r="E48" s="87">
        <v>200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R48" s="89">
        <v>1</v>
      </c>
      <c r="T48" s="10">
        <f>SUM(G48:P48)</f>
        <v>0</v>
      </c>
      <c r="U48" s="11">
        <f t="shared" ref="U48:U56" si="0">T48*R48</f>
        <v>0</v>
      </c>
    </row>
    <row r="49" spans="1:22" x14ac:dyDescent="0.25">
      <c r="A49" s="92" t="s">
        <v>50</v>
      </c>
      <c r="C49" s="86">
        <v>0</v>
      </c>
      <c r="E49" s="87">
        <v>200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R49" s="89">
        <v>1</v>
      </c>
      <c r="T49" s="10">
        <f>SUM(G49:P49)</f>
        <v>0</v>
      </c>
      <c r="U49" s="11">
        <f t="shared" si="0"/>
        <v>0</v>
      </c>
    </row>
    <row r="50" spans="1:22" x14ac:dyDescent="0.25">
      <c r="A50" s="92" t="s">
        <v>51</v>
      </c>
      <c r="C50" s="86">
        <v>0</v>
      </c>
      <c r="E50" s="87">
        <v>200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R50" s="89">
        <v>1</v>
      </c>
      <c r="T50" s="10">
        <f t="shared" ref="T50:T56" si="1">SUM(G50:P50)</f>
        <v>0</v>
      </c>
      <c r="U50" s="11">
        <f t="shared" si="0"/>
        <v>0</v>
      </c>
    </row>
    <row r="51" spans="1:22" x14ac:dyDescent="0.25">
      <c r="A51" s="92" t="s">
        <v>52</v>
      </c>
      <c r="C51" s="86">
        <v>0</v>
      </c>
      <c r="E51" s="87">
        <v>200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R51" s="89">
        <v>1</v>
      </c>
      <c r="T51" s="10">
        <f t="shared" si="1"/>
        <v>0</v>
      </c>
      <c r="U51" s="11">
        <f t="shared" si="0"/>
        <v>0</v>
      </c>
    </row>
    <row r="52" spans="1:22" x14ac:dyDescent="0.25">
      <c r="A52" s="92" t="s">
        <v>53</v>
      </c>
      <c r="C52" s="86">
        <v>0</v>
      </c>
      <c r="E52" s="87">
        <v>200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R52" s="89">
        <v>1</v>
      </c>
      <c r="T52" s="10">
        <f t="shared" si="1"/>
        <v>0</v>
      </c>
      <c r="U52" s="11">
        <f t="shared" si="0"/>
        <v>0</v>
      </c>
    </row>
    <row r="53" spans="1:22" x14ac:dyDescent="0.25">
      <c r="A53" s="92" t="s">
        <v>54</v>
      </c>
      <c r="B53" s="92"/>
      <c r="C53" s="86">
        <v>0</v>
      </c>
      <c r="E53" s="87">
        <v>200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R53" s="89">
        <v>1</v>
      </c>
      <c r="T53" s="10">
        <f t="shared" si="1"/>
        <v>0</v>
      </c>
      <c r="U53" s="11">
        <f t="shared" si="0"/>
        <v>0</v>
      </c>
    </row>
    <row r="54" spans="1:22" x14ac:dyDescent="0.25">
      <c r="A54" s="92" t="s">
        <v>55</v>
      </c>
      <c r="B54" s="92"/>
      <c r="C54" s="86">
        <v>0</v>
      </c>
      <c r="E54" s="87">
        <v>200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R54" s="89">
        <v>1</v>
      </c>
      <c r="T54" s="10">
        <f t="shared" si="1"/>
        <v>0</v>
      </c>
      <c r="U54" s="11">
        <f t="shared" si="0"/>
        <v>0</v>
      </c>
    </row>
    <row r="55" spans="1:22" x14ac:dyDescent="0.25">
      <c r="A55" s="92" t="s">
        <v>56</v>
      </c>
      <c r="B55" s="92"/>
      <c r="C55" s="86">
        <v>0</v>
      </c>
      <c r="E55" s="87">
        <v>200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R55" s="89">
        <v>1</v>
      </c>
      <c r="T55" s="10">
        <f t="shared" si="1"/>
        <v>0</v>
      </c>
      <c r="U55" s="11">
        <f t="shared" si="0"/>
        <v>0</v>
      </c>
    </row>
    <row r="56" spans="1:22" x14ac:dyDescent="0.25">
      <c r="A56" s="92" t="s">
        <v>57</v>
      </c>
      <c r="B56" s="92"/>
      <c r="C56" s="86">
        <v>0</v>
      </c>
      <c r="E56" s="87">
        <v>200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R56" s="89">
        <v>1</v>
      </c>
      <c r="T56" s="10">
        <f t="shared" si="1"/>
        <v>0</v>
      </c>
      <c r="U56" s="11">
        <f t="shared" si="0"/>
        <v>0</v>
      </c>
    </row>
    <row r="57" spans="1:22" ht="7.5" customHeight="1" x14ac:dyDescent="0.25">
      <c r="B57" s="5"/>
      <c r="E57" s="5"/>
      <c r="K57" s="5"/>
      <c r="L57" s="5"/>
      <c r="M57" s="5"/>
    </row>
    <row r="58" spans="1:22" x14ac:dyDescent="0.25">
      <c r="B58" s="5" t="s">
        <v>2</v>
      </c>
      <c r="C58" s="37">
        <f>SUM(C48:C56)</f>
        <v>0</v>
      </c>
      <c r="D58" s="12" t="s">
        <v>1</v>
      </c>
      <c r="E58" s="57">
        <f>AVERAGE(E48:E56)</f>
        <v>200</v>
      </c>
      <c r="F58" t="s">
        <v>7</v>
      </c>
      <c r="G58" s="11">
        <f t="shared" ref="G58:P58" si="2">SUM(G48:G56)</f>
        <v>0</v>
      </c>
      <c r="H58" s="11">
        <f t="shared" si="2"/>
        <v>0</v>
      </c>
      <c r="I58" s="11">
        <f t="shared" si="2"/>
        <v>0</v>
      </c>
      <c r="J58" s="11">
        <f t="shared" si="2"/>
        <v>0</v>
      </c>
      <c r="K58" s="11">
        <f t="shared" si="2"/>
        <v>0</v>
      </c>
      <c r="L58" s="11">
        <f t="shared" si="2"/>
        <v>0</v>
      </c>
      <c r="M58" s="11">
        <f t="shared" si="2"/>
        <v>0</v>
      </c>
      <c r="N58" s="11">
        <f t="shared" si="2"/>
        <v>0</v>
      </c>
      <c r="O58" s="11">
        <f t="shared" si="2"/>
        <v>0</v>
      </c>
      <c r="P58" s="11">
        <f t="shared" si="2"/>
        <v>0</v>
      </c>
      <c r="T58" s="10">
        <f>SUM(T48:T56)</f>
        <v>0</v>
      </c>
      <c r="U58" s="11">
        <f>SUM(U48:U56)</f>
        <v>0</v>
      </c>
    </row>
    <row r="59" spans="1:22" ht="7.5" customHeight="1" x14ac:dyDescent="0.25"/>
    <row r="60" spans="1:22" ht="28.2" x14ac:dyDescent="0.5">
      <c r="A60" s="111" t="s">
        <v>69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</row>
    <row r="61" spans="1:22" ht="7.5" customHeight="1" x14ac:dyDescent="0.25">
      <c r="B61" s="5"/>
      <c r="C61" s="34"/>
      <c r="D61" s="34"/>
      <c r="E61" s="3"/>
      <c r="G61" s="3"/>
      <c r="H61" s="3"/>
      <c r="I61" s="3"/>
      <c r="J61" s="3"/>
      <c r="K61" s="3"/>
      <c r="L61" s="3"/>
      <c r="M61" s="3"/>
      <c r="N61" s="3"/>
      <c r="O61" s="3"/>
      <c r="P61" s="3"/>
      <c r="T61" s="3"/>
      <c r="U61" s="3"/>
    </row>
    <row r="62" spans="1:22" ht="14.4" thickBot="1" x14ac:dyDescent="0.3">
      <c r="A62" t="s">
        <v>162</v>
      </c>
      <c r="B62" s="5"/>
      <c r="C62" s="34"/>
      <c r="D62" s="34"/>
      <c r="E62" s="3"/>
      <c r="G62" s="3"/>
      <c r="H62" s="3"/>
      <c r="I62" s="3"/>
      <c r="J62" s="3"/>
      <c r="K62" s="3"/>
      <c r="L62" s="3"/>
      <c r="M62" s="3"/>
      <c r="N62" s="3"/>
      <c r="O62" s="3"/>
      <c r="P62" s="3"/>
      <c r="T62" s="3"/>
      <c r="U62" s="60"/>
      <c r="V62" s="60"/>
    </row>
    <row r="63" spans="1:22" ht="14.4" hidden="1" thickBot="1" x14ac:dyDescent="0.3">
      <c r="B63" s="5" t="str">
        <f>A48</f>
        <v>Orge</v>
      </c>
      <c r="C63" s="34"/>
      <c r="D63" s="34"/>
      <c r="E63" s="9"/>
      <c r="G63" s="9">
        <f t="shared" ref="G63:P63" si="3">G48*$R48*$E48</f>
        <v>0</v>
      </c>
      <c r="H63" s="9">
        <f t="shared" si="3"/>
        <v>0</v>
      </c>
      <c r="I63" s="9">
        <f t="shared" si="3"/>
        <v>0</v>
      </c>
      <c r="J63" s="9">
        <f t="shared" si="3"/>
        <v>0</v>
      </c>
      <c r="K63" s="9">
        <f t="shared" si="3"/>
        <v>0</v>
      </c>
      <c r="L63" s="9">
        <f t="shared" si="3"/>
        <v>0</v>
      </c>
      <c r="M63" s="9">
        <f t="shared" si="3"/>
        <v>0</v>
      </c>
      <c r="N63" s="9">
        <f t="shared" si="3"/>
        <v>0</v>
      </c>
      <c r="O63" s="9">
        <f t="shared" si="3"/>
        <v>0</v>
      </c>
      <c r="P63" s="9">
        <f t="shared" si="3"/>
        <v>0</v>
      </c>
      <c r="T63" s="3"/>
      <c r="U63" s="60"/>
      <c r="V63" s="60"/>
    </row>
    <row r="64" spans="1:22" ht="14.4" hidden="1" thickBot="1" x14ac:dyDescent="0.3">
      <c r="B64" s="34" t="str">
        <f>A49</f>
        <v>Blé</v>
      </c>
      <c r="C64" s="34"/>
      <c r="D64" s="34"/>
      <c r="E64" s="9"/>
      <c r="G64" s="9">
        <f t="shared" ref="G64:P64" si="4">G49*$R49*$E49</f>
        <v>0</v>
      </c>
      <c r="H64" s="9">
        <f t="shared" si="4"/>
        <v>0</v>
      </c>
      <c r="I64" s="9">
        <f t="shared" si="4"/>
        <v>0</v>
      </c>
      <c r="J64" s="9">
        <f t="shared" si="4"/>
        <v>0</v>
      </c>
      <c r="K64" s="9">
        <f t="shared" si="4"/>
        <v>0</v>
      </c>
      <c r="L64" s="9">
        <f t="shared" si="4"/>
        <v>0</v>
      </c>
      <c r="M64" s="9">
        <f t="shared" si="4"/>
        <v>0</v>
      </c>
      <c r="N64" s="9">
        <f t="shared" si="4"/>
        <v>0</v>
      </c>
      <c r="O64" s="9">
        <f t="shared" si="4"/>
        <v>0</v>
      </c>
      <c r="P64" s="9">
        <f t="shared" si="4"/>
        <v>0</v>
      </c>
      <c r="T64" s="3"/>
      <c r="U64" s="60"/>
      <c r="V64" s="60"/>
    </row>
    <row r="65" spans="1:22" ht="14.4" hidden="1" thickBot="1" x14ac:dyDescent="0.3">
      <c r="B65" s="34" t="str">
        <f>A50</f>
        <v>Maïs</v>
      </c>
      <c r="C65" s="34"/>
      <c r="D65" s="34"/>
      <c r="E65" s="9"/>
      <c r="G65" s="9">
        <f t="shared" ref="G65:P65" si="5">G50*$R50*$E50</f>
        <v>0</v>
      </c>
      <c r="H65" s="9">
        <f t="shared" si="5"/>
        <v>0</v>
      </c>
      <c r="I65" s="9">
        <f t="shared" si="5"/>
        <v>0</v>
      </c>
      <c r="J65" s="9">
        <f t="shared" si="5"/>
        <v>0</v>
      </c>
      <c r="K65" s="9">
        <f t="shared" si="5"/>
        <v>0</v>
      </c>
      <c r="L65" s="9">
        <f t="shared" si="5"/>
        <v>0</v>
      </c>
      <c r="M65" s="9">
        <f t="shared" si="5"/>
        <v>0</v>
      </c>
      <c r="N65" s="9">
        <f t="shared" si="5"/>
        <v>0</v>
      </c>
      <c r="O65" s="9">
        <f t="shared" si="5"/>
        <v>0</v>
      </c>
      <c r="P65" s="9">
        <f t="shared" si="5"/>
        <v>0</v>
      </c>
      <c r="T65" s="3"/>
      <c r="U65" s="60"/>
      <c r="V65" s="60"/>
    </row>
    <row r="66" spans="1:22" ht="14.4" hidden="1" thickBot="1" x14ac:dyDescent="0.3">
      <c r="B66" s="34" t="str">
        <f>A51</f>
        <v>Betteraves</v>
      </c>
      <c r="C66" s="34"/>
      <c r="D66" s="34"/>
      <c r="E66" s="9"/>
      <c r="G66" s="9">
        <f t="shared" ref="G66:P66" si="6">G51*$R51*$E51</f>
        <v>0</v>
      </c>
      <c r="H66" s="9">
        <f t="shared" si="6"/>
        <v>0</v>
      </c>
      <c r="I66" s="9">
        <f t="shared" si="6"/>
        <v>0</v>
      </c>
      <c r="J66" s="9">
        <f t="shared" si="6"/>
        <v>0</v>
      </c>
      <c r="K66" s="9">
        <f t="shared" si="6"/>
        <v>0</v>
      </c>
      <c r="L66" s="9">
        <f t="shared" si="6"/>
        <v>0</v>
      </c>
      <c r="M66" s="9">
        <f t="shared" si="6"/>
        <v>0</v>
      </c>
      <c r="N66" s="9">
        <f t="shared" si="6"/>
        <v>0</v>
      </c>
      <c r="O66" s="9">
        <f t="shared" si="6"/>
        <v>0</v>
      </c>
      <c r="P66" s="9">
        <f t="shared" si="6"/>
        <v>0</v>
      </c>
      <c r="T66" s="3"/>
      <c r="U66" s="60"/>
      <c r="V66" s="60"/>
    </row>
    <row r="67" spans="1:22" ht="14.4" hidden="1" thickBot="1" x14ac:dyDescent="0.3">
      <c r="B67" s="34" t="str">
        <f>A52</f>
        <v>Pommes de terre</v>
      </c>
      <c r="C67" s="34"/>
      <c r="D67" s="34"/>
      <c r="E67" s="9"/>
      <c r="G67" s="9">
        <f t="shared" ref="G67:P67" si="7">G52*$R52*$E52</f>
        <v>0</v>
      </c>
      <c r="H67" s="9">
        <f t="shared" si="7"/>
        <v>0</v>
      </c>
      <c r="I67" s="9">
        <f t="shared" si="7"/>
        <v>0</v>
      </c>
      <c r="J67" s="9">
        <f t="shared" si="7"/>
        <v>0</v>
      </c>
      <c r="K67" s="9">
        <f t="shared" si="7"/>
        <v>0</v>
      </c>
      <c r="L67" s="9">
        <f t="shared" si="7"/>
        <v>0</v>
      </c>
      <c r="M67" s="9">
        <f t="shared" si="7"/>
        <v>0</v>
      </c>
      <c r="N67" s="9">
        <f t="shared" si="7"/>
        <v>0</v>
      </c>
      <c r="O67" s="9">
        <f t="shared" si="7"/>
        <v>0</v>
      </c>
      <c r="P67" s="9">
        <f t="shared" si="7"/>
        <v>0</v>
      </c>
      <c r="T67" s="3"/>
      <c r="U67" s="60"/>
      <c r="V67" s="60"/>
    </row>
    <row r="68" spans="1:22" ht="14.4" hidden="1" thickBot="1" x14ac:dyDescent="0.3">
      <c r="B68" s="34">
        <f t="shared" ref="B68:B71" si="8">B53</f>
        <v>0</v>
      </c>
      <c r="C68" s="34"/>
      <c r="D68" s="34"/>
      <c r="E68" s="9"/>
      <c r="G68" s="9">
        <f t="shared" ref="G68:P68" si="9">G53*$R53*$E53</f>
        <v>0</v>
      </c>
      <c r="H68" s="9">
        <f t="shared" si="9"/>
        <v>0</v>
      </c>
      <c r="I68" s="9">
        <f t="shared" si="9"/>
        <v>0</v>
      </c>
      <c r="J68" s="9">
        <f t="shared" si="9"/>
        <v>0</v>
      </c>
      <c r="K68" s="9">
        <f t="shared" si="9"/>
        <v>0</v>
      </c>
      <c r="L68" s="9">
        <f t="shared" si="9"/>
        <v>0</v>
      </c>
      <c r="M68" s="9">
        <f t="shared" si="9"/>
        <v>0</v>
      </c>
      <c r="N68" s="9">
        <f t="shared" si="9"/>
        <v>0</v>
      </c>
      <c r="O68" s="9">
        <f t="shared" si="9"/>
        <v>0</v>
      </c>
      <c r="P68" s="9">
        <f t="shared" si="9"/>
        <v>0</v>
      </c>
      <c r="T68" s="3"/>
      <c r="U68" s="60"/>
      <c r="V68" s="60"/>
    </row>
    <row r="69" spans="1:22" ht="14.4" hidden="1" thickBot="1" x14ac:dyDescent="0.3">
      <c r="B69" s="34">
        <f t="shared" si="8"/>
        <v>0</v>
      </c>
      <c r="C69" s="34"/>
      <c r="D69" s="34"/>
      <c r="E69" s="9"/>
      <c r="G69" s="9">
        <f t="shared" ref="G69:P69" si="10">G54*$R54*$E54</f>
        <v>0</v>
      </c>
      <c r="H69" s="9">
        <f t="shared" si="10"/>
        <v>0</v>
      </c>
      <c r="I69" s="9">
        <f t="shared" si="10"/>
        <v>0</v>
      </c>
      <c r="J69" s="9">
        <f t="shared" si="10"/>
        <v>0</v>
      </c>
      <c r="K69" s="9">
        <f t="shared" si="10"/>
        <v>0</v>
      </c>
      <c r="L69" s="9">
        <f t="shared" si="10"/>
        <v>0</v>
      </c>
      <c r="M69" s="9">
        <f t="shared" si="10"/>
        <v>0</v>
      </c>
      <c r="N69" s="9">
        <f t="shared" si="10"/>
        <v>0</v>
      </c>
      <c r="O69" s="9">
        <f t="shared" si="10"/>
        <v>0</v>
      </c>
      <c r="P69" s="9">
        <f t="shared" si="10"/>
        <v>0</v>
      </c>
      <c r="T69" s="3"/>
      <c r="U69" s="60"/>
      <c r="V69" s="60"/>
    </row>
    <row r="70" spans="1:22" ht="14.4" hidden="1" thickBot="1" x14ac:dyDescent="0.3">
      <c r="B70" s="34">
        <f t="shared" si="8"/>
        <v>0</v>
      </c>
      <c r="C70" s="34"/>
      <c r="D70" s="34"/>
      <c r="E70" s="9"/>
      <c r="G70" s="9">
        <f t="shared" ref="G70:P70" si="11">G55*$R55*$E55</f>
        <v>0</v>
      </c>
      <c r="H70" s="9">
        <f t="shared" si="11"/>
        <v>0</v>
      </c>
      <c r="I70" s="9">
        <f t="shared" si="11"/>
        <v>0</v>
      </c>
      <c r="J70" s="9">
        <f t="shared" si="11"/>
        <v>0</v>
      </c>
      <c r="K70" s="9">
        <f t="shared" si="11"/>
        <v>0</v>
      </c>
      <c r="L70" s="9">
        <f t="shared" si="11"/>
        <v>0</v>
      </c>
      <c r="M70" s="9">
        <f t="shared" si="11"/>
        <v>0</v>
      </c>
      <c r="N70" s="9">
        <f t="shared" si="11"/>
        <v>0</v>
      </c>
      <c r="O70" s="9">
        <f t="shared" si="11"/>
        <v>0</v>
      </c>
      <c r="P70" s="9">
        <f t="shared" si="11"/>
        <v>0</v>
      </c>
      <c r="T70" s="3"/>
      <c r="U70" s="60"/>
      <c r="V70" s="60"/>
    </row>
    <row r="71" spans="1:22" ht="14.4" hidden="1" thickBot="1" x14ac:dyDescent="0.3">
      <c r="B71" s="34">
        <f t="shared" si="8"/>
        <v>0</v>
      </c>
      <c r="C71" s="34"/>
      <c r="D71" s="34"/>
      <c r="E71" s="9"/>
      <c r="G71" s="9">
        <f t="shared" ref="G71:P71" si="12">G56*$R56*$E56</f>
        <v>0</v>
      </c>
      <c r="H71" s="9">
        <f t="shared" si="12"/>
        <v>0</v>
      </c>
      <c r="I71" s="9">
        <f t="shared" si="12"/>
        <v>0</v>
      </c>
      <c r="J71" s="9">
        <f t="shared" si="12"/>
        <v>0</v>
      </c>
      <c r="K71" s="9">
        <f t="shared" si="12"/>
        <v>0</v>
      </c>
      <c r="L71" s="9">
        <f t="shared" si="12"/>
        <v>0</v>
      </c>
      <c r="M71" s="9">
        <f t="shared" si="12"/>
        <v>0</v>
      </c>
      <c r="N71" s="9">
        <f t="shared" si="12"/>
        <v>0</v>
      </c>
      <c r="O71" s="9">
        <f t="shared" si="12"/>
        <v>0</v>
      </c>
      <c r="P71" s="9">
        <f t="shared" si="12"/>
        <v>0</v>
      </c>
      <c r="T71" s="3"/>
      <c r="U71" s="60"/>
      <c r="V71" s="60"/>
    </row>
    <row r="72" spans="1:22" ht="14.4" hidden="1" thickBot="1" x14ac:dyDescent="0.3">
      <c r="B72" s="5"/>
      <c r="C72" s="34"/>
      <c r="D72" s="34"/>
      <c r="E72" s="3"/>
      <c r="G72" s="3"/>
      <c r="H72" s="3"/>
      <c r="I72" s="3"/>
      <c r="J72" s="3"/>
      <c r="K72" s="3"/>
      <c r="L72" s="3"/>
      <c r="M72" s="3"/>
      <c r="N72" s="3"/>
      <c r="O72" s="3"/>
      <c r="P72" s="3"/>
      <c r="T72" s="3"/>
      <c r="U72" s="60"/>
      <c r="V72" s="60"/>
    </row>
    <row r="73" spans="1:22" ht="16.8" thickBot="1" x14ac:dyDescent="0.3">
      <c r="B73" s="7" t="s">
        <v>2</v>
      </c>
      <c r="C73" s="7"/>
      <c r="D73" s="7"/>
      <c r="G73" s="30">
        <f t="shared" ref="G73:P73" si="13">SUM(G63:G71)</f>
        <v>0</v>
      </c>
      <c r="H73" s="30">
        <f t="shared" si="13"/>
        <v>0</v>
      </c>
      <c r="I73" s="30">
        <f t="shared" si="13"/>
        <v>0</v>
      </c>
      <c r="J73" s="30">
        <f t="shared" si="13"/>
        <v>0</v>
      </c>
      <c r="K73" s="30">
        <f t="shared" si="13"/>
        <v>0</v>
      </c>
      <c r="L73" s="30">
        <f t="shared" si="13"/>
        <v>0</v>
      </c>
      <c r="M73" s="30">
        <f t="shared" si="13"/>
        <v>0</v>
      </c>
      <c r="N73" s="30">
        <f t="shared" si="13"/>
        <v>0</v>
      </c>
      <c r="O73" s="30">
        <f t="shared" si="13"/>
        <v>0</v>
      </c>
      <c r="P73" s="30">
        <f t="shared" si="13"/>
        <v>0</v>
      </c>
      <c r="Q73" s="25"/>
      <c r="R73" s="25"/>
      <c r="S73" s="76">
        <f>ROUNDUP(SUM(G73:P73),-1)/1000</f>
        <v>0</v>
      </c>
      <c r="T73" s="75" t="s">
        <v>70</v>
      </c>
      <c r="U73" s="60"/>
    </row>
    <row r="74" spans="1:22" ht="7.5" customHeight="1" x14ac:dyDescent="0.25">
      <c r="B74" s="5"/>
      <c r="C74" s="34"/>
      <c r="D74" s="34"/>
      <c r="E74" s="3"/>
      <c r="G74" s="3"/>
      <c r="H74" s="3"/>
      <c r="I74" s="3"/>
      <c r="J74" s="3"/>
      <c r="K74" s="3"/>
      <c r="L74" s="3"/>
      <c r="M74" s="3"/>
      <c r="N74" s="3"/>
      <c r="O74" s="3"/>
      <c r="P74" s="3"/>
      <c r="S74" s="77"/>
      <c r="T74" s="75"/>
      <c r="U74" s="60"/>
    </row>
    <row r="75" spans="1:22" ht="16.8" thickBot="1" x14ac:dyDescent="0.3">
      <c r="A75" t="s">
        <v>163</v>
      </c>
      <c r="S75" s="75"/>
      <c r="T75" s="75"/>
      <c r="U75" s="60"/>
    </row>
    <row r="76" spans="1:22" ht="16.8" thickBot="1" x14ac:dyDescent="0.3">
      <c r="E76" s="1"/>
      <c r="G76" s="52">
        <v>5</v>
      </c>
      <c r="H76" s="52">
        <v>25</v>
      </c>
      <c r="I76" s="52">
        <v>50</v>
      </c>
      <c r="J76" s="52">
        <v>75</v>
      </c>
      <c r="K76" s="52">
        <v>85</v>
      </c>
      <c r="L76" s="52">
        <v>95</v>
      </c>
      <c r="M76" s="52">
        <v>80</v>
      </c>
      <c r="N76" s="52">
        <v>50</v>
      </c>
      <c r="O76" s="52">
        <v>25</v>
      </c>
      <c r="P76" s="52">
        <v>10</v>
      </c>
      <c r="Q76" s="45"/>
      <c r="R76" s="45"/>
      <c r="S76" s="78">
        <f>SUM(G76:P76)/1000</f>
        <v>0.5</v>
      </c>
      <c r="T76" s="75" t="s">
        <v>71</v>
      </c>
      <c r="U76" s="60"/>
    </row>
    <row r="77" spans="1:22" ht="3.75" customHeight="1" thickBot="1" x14ac:dyDescent="0.3">
      <c r="S77" s="79"/>
      <c r="T77" s="75"/>
      <c r="U77" s="60"/>
    </row>
    <row r="78" spans="1:22" ht="19.5" customHeight="1" thickBot="1" x14ac:dyDescent="0.3">
      <c r="B78" s="3" t="s">
        <v>72</v>
      </c>
      <c r="C78" s="3"/>
      <c r="D78" s="3"/>
      <c r="E78" s="3"/>
      <c r="G78" s="3"/>
      <c r="H78" s="3"/>
      <c r="J78" t="s">
        <v>73</v>
      </c>
      <c r="S78" s="80">
        <f>ROUNDUP(S73*1.25/S76,0)</f>
        <v>0</v>
      </c>
      <c r="T78" s="81" t="s">
        <v>10</v>
      </c>
      <c r="U78" s="60"/>
    </row>
    <row r="79" spans="1:22" ht="7.5" customHeight="1" x14ac:dyDescent="0.25">
      <c r="S79" s="79"/>
      <c r="T79" s="75"/>
      <c r="U79" s="60"/>
    </row>
    <row r="80" spans="1:22" ht="14.4" thickBot="1" x14ac:dyDescent="0.3">
      <c r="A80" t="s">
        <v>164</v>
      </c>
      <c r="S80" s="79"/>
      <c r="T80" s="75"/>
      <c r="U80" s="60"/>
    </row>
    <row r="81" spans="1:22" ht="16.8" thickBot="1" x14ac:dyDescent="0.3">
      <c r="E81" s="25"/>
      <c r="G81" s="53">
        <f t="shared" ref="G81:P81" si="14">G76*$S$78</f>
        <v>0</v>
      </c>
      <c r="H81" s="53">
        <f t="shared" si="14"/>
        <v>0</v>
      </c>
      <c r="I81" s="53">
        <f t="shared" si="14"/>
        <v>0</v>
      </c>
      <c r="J81" s="53">
        <f t="shared" si="14"/>
        <v>0</v>
      </c>
      <c r="K81" s="53">
        <f t="shared" si="14"/>
        <v>0</v>
      </c>
      <c r="L81" s="53">
        <f t="shared" si="14"/>
        <v>0</v>
      </c>
      <c r="M81" s="53">
        <f t="shared" si="14"/>
        <v>0</v>
      </c>
      <c r="N81" s="53">
        <f t="shared" si="14"/>
        <v>0</v>
      </c>
      <c r="O81" s="53">
        <f t="shared" si="14"/>
        <v>0</v>
      </c>
      <c r="P81" s="53">
        <f t="shared" si="14"/>
        <v>0</v>
      </c>
      <c r="S81" s="82">
        <f>ROUND(SUM(G81:P81),-1)/1000</f>
        <v>0</v>
      </c>
      <c r="T81" s="75" t="s">
        <v>70</v>
      </c>
      <c r="U81" s="60"/>
    </row>
    <row r="82" spans="1:22" ht="7.5" customHeight="1" x14ac:dyDescent="0.25">
      <c r="S82" s="79"/>
      <c r="T82" s="75"/>
      <c r="U82" s="60"/>
    </row>
    <row r="83" spans="1:22" ht="14.4" thickBot="1" x14ac:dyDescent="0.3">
      <c r="A83" t="s">
        <v>74</v>
      </c>
      <c r="S83" s="75"/>
      <c r="T83" s="75"/>
      <c r="U83" s="60"/>
    </row>
    <row r="84" spans="1:22" ht="16.8" thickBot="1" x14ac:dyDescent="0.3">
      <c r="B84" s="3" t="s">
        <v>75</v>
      </c>
      <c r="C84" s="3"/>
      <c r="D84" s="3"/>
      <c r="E84" s="1"/>
      <c r="G84" s="54">
        <f t="shared" ref="G84:P84" si="15">G81-G73</f>
        <v>0</v>
      </c>
      <c r="H84" s="54">
        <f t="shared" si="15"/>
        <v>0</v>
      </c>
      <c r="I84" s="54">
        <f t="shared" si="15"/>
        <v>0</v>
      </c>
      <c r="J84" s="54">
        <f t="shared" si="15"/>
        <v>0</v>
      </c>
      <c r="K84" s="54">
        <f t="shared" si="15"/>
        <v>0</v>
      </c>
      <c r="L84" s="54">
        <f t="shared" si="15"/>
        <v>0</v>
      </c>
      <c r="M84" s="54">
        <f t="shared" si="15"/>
        <v>0</v>
      </c>
      <c r="N84" s="54">
        <f t="shared" si="15"/>
        <v>0</v>
      </c>
      <c r="O84" s="54">
        <f t="shared" si="15"/>
        <v>0</v>
      </c>
      <c r="P84" s="54">
        <f t="shared" si="15"/>
        <v>0</v>
      </c>
      <c r="Q84" s="1"/>
      <c r="R84" s="1"/>
      <c r="S84" s="83">
        <f>ROUND(SUM(G84:P84),-1)/1000</f>
        <v>0</v>
      </c>
      <c r="T84" s="75" t="s">
        <v>70</v>
      </c>
      <c r="U84" s="60"/>
    </row>
    <row r="85" spans="1:22" ht="7.5" customHeight="1" thickBot="1" x14ac:dyDescent="0.3">
      <c r="S85" s="84"/>
      <c r="T85" s="75"/>
      <c r="U85" s="60"/>
    </row>
    <row r="86" spans="1:22" ht="16.8" thickBot="1" x14ac:dyDescent="0.3">
      <c r="B86" s="69" t="s">
        <v>76</v>
      </c>
      <c r="C86" s="3"/>
      <c r="D86" s="3"/>
      <c r="G86" s="67" t="str">
        <f t="shared" ref="G86:P86" si="16">IF(G84&lt;0,G84*-1,"")</f>
        <v/>
      </c>
      <c r="H86" s="67" t="str">
        <f t="shared" si="16"/>
        <v/>
      </c>
      <c r="I86" s="67" t="str">
        <f t="shared" si="16"/>
        <v/>
      </c>
      <c r="J86" s="67" t="str">
        <f t="shared" si="16"/>
        <v/>
      </c>
      <c r="K86" s="67" t="str">
        <f t="shared" si="16"/>
        <v/>
      </c>
      <c r="L86" s="67" t="str">
        <f t="shared" si="16"/>
        <v/>
      </c>
      <c r="M86" s="67" t="str">
        <f t="shared" si="16"/>
        <v/>
      </c>
      <c r="N86" s="67" t="str">
        <f t="shared" si="16"/>
        <v/>
      </c>
      <c r="O86" s="67" t="str">
        <f t="shared" si="16"/>
        <v/>
      </c>
      <c r="P86" s="67" t="str">
        <f t="shared" si="16"/>
        <v/>
      </c>
      <c r="Q86" s="3"/>
      <c r="R86" s="3"/>
      <c r="S86" s="85">
        <f>IF(S73=0,0,ROUNDUP(MAX((S93),S88)*1.25+6*E58/1000,1))</f>
        <v>0</v>
      </c>
      <c r="T86" s="75" t="s">
        <v>70</v>
      </c>
      <c r="U86" s="60"/>
    </row>
    <row r="87" spans="1:22" ht="5.25" customHeight="1" x14ac:dyDescent="0.3">
      <c r="A87" s="62"/>
      <c r="B87" s="64"/>
      <c r="C87" s="64"/>
      <c r="D87" s="64"/>
      <c r="E87" s="64" t="str">
        <f>IF(E84&lt;0,E84*-1,"")</f>
        <v/>
      </c>
      <c r="F87" s="62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4"/>
      <c r="R87" s="64"/>
      <c r="S87" s="64"/>
      <c r="T87" s="65"/>
      <c r="U87" s="66"/>
      <c r="V87" s="97"/>
    </row>
    <row r="88" spans="1:22" hidden="1" x14ac:dyDescent="0.25">
      <c r="B88" s="3" t="s">
        <v>77</v>
      </c>
      <c r="C88" s="3"/>
      <c r="D88" s="3"/>
      <c r="E88" s="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3"/>
      <c r="R88" s="3"/>
      <c r="S88">
        <f>MAX(G86:P86)/1000</f>
        <v>0</v>
      </c>
      <c r="T88" t="s">
        <v>82</v>
      </c>
      <c r="U88" s="97"/>
    </row>
    <row r="89" spans="1:22" ht="15.6" hidden="1" x14ac:dyDescent="0.3">
      <c r="B89" s="3" t="s">
        <v>78</v>
      </c>
      <c r="C89" s="3"/>
      <c r="D89" s="3"/>
      <c r="E89" s="3"/>
      <c r="G89" s="55" t="str">
        <f>G86</f>
        <v/>
      </c>
      <c r="H89" s="55" t="str">
        <f t="shared" ref="H89:P89" si="17">H86</f>
        <v/>
      </c>
      <c r="I89" s="55" t="str">
        <f t="shared" si="17"/>
        <v/>
      </c>
      <c r="J89" s="55" t="str">
        <f t="shared" si="17"/>
        <v/>
      </c>
      <c r="K89" s="55" t="str">
        <f t="shared" si="17"/>
        <v/>
      </c>
      <c r="L89" s="55" t="str">
        <f t="shared" si="17"/>
        <v/>
      </c>
      <c r="M89" s="55" t="str">
        <f t="shared" si="17"/>
        <v/>
      </c>
      <c r="N89" s="55" t="str">
        <f t="shared" si="17"/>
        <v/>
      </c>
      <c r="O89" s="55" t="str">
        <f t="shared" si="17"/>
        <v/>
      </c>
      <c r="P89" s="55" t="str">
        <f t="shared" si="17"/>
        <v/>
      </c>
      <c r="Q89" s="3"/>
      <c r="R89" s="3" t="str">
        <f>IF((SUM(G89:P89))&gt;0,1,"")</f>
        <v/>
      </c>
      <c r="S89" t="str">
        <f>IF(ISNUMBER(R89),SUM(G89:P89)/1000,"")</f>
        <v/>
      </c>
      <c r="T89" s="39"/>
      <c r="U89" s="97"/>
    </row>
    <row r="90" spans="1:22" hidden="1" x14ac:dyDescent="0.25">
      <c r="B90" s="3" t="s">
        <v>79</v>
      </c>
      <c r="C90" s="3"/>
      <c r="D90" s="3"/>
      <c r="G90" s="56" t="str">
        <f t="shared" ref="G90:P90" si="18">IF(OR(ISNUMBER(F86),(ISNUMBER(H86))),G86,"")</f>
        <v/>
      </c>
      <c r="H90" s="56" t="str">
        <f t="shared" si="18"/>
        <v/>
      </c>
      <c r="I90" s="56" t="str">
        <f t="shared" si="18"/>
        <v/>
      </c>
      <c r="J90" s="56" t="str">
        <f t="shared" si="18"/>
        <v/>
      </c>
      <c r="K90" s="56" t="str">
        <f t="shared" si="18"/>
        <v/>
      </c>
      <c r="L90" s="56" t="str">
        <f t="shared" si="18"/>
        <v/>
      </c>
      <c r="M90" s="56" t="str">
        <f t="shared" si="18"/>
        <v/>
      </c>
      <c r="N90" s="56" t="str">
        <f t="shared" si="18"/>
        <v/>
      </c>
      <c r="O90" s="56" t="str">
        <f t="shared" si="18"/>
        <v/>
      </c>
      <c r="P90" s="56" t="str">
        <f t="shared" si="18"/>
        <v/>
      </c>
      <c r="R90" s="3" t="str">
        <f>IF((SUM(G90:P90))&gt;0,1,"")</f>
        <v/>
      </c>
      <c r="S90" t="str">
        <f>IF(ISNUMBER(R90),SUM(G90:P90)/1000,"")</f>
        <v/>
      </c>
      <c r="U90" s="97"/>
    </row>
    <row r="91" spans="1:22" hidden="1" x14ac:dyDescent="0.25">
      <c r="B91" s="29" t="s">
        <v>80</v>
      </c>
      <c r="C91" s="3"/>
      <c r="D91" s="3"/>
      <c r="G91" s="56"/>
      <c r="H91" s="56"/>
      <c r="I91" s="56"/>
      <c r="J91" s="56"/>
      <c r="K91" s="56"/>
      <c r="L91" s="56"/>
      <c r="M91" s="56"/>
      <c r="N91" s="56"/>
      <c r="O91" s="56"/>
      <c r="P91" s="56"/>
      <c r="R91" s="3"/>
      <c r="U91" s="97"/>
    </row>
    <row r="92" spans="1:22" hidden="1" x14ac:dyDescent="0.25">
      <c r="B92" s="3" t="s">
        <v>81</v>
      </c>
      <c r="C92" s="3"/>
      <c r="D92" s="3"/>
      <c r="G92" s="56" t="str">
        <f t="shared" ref="G92:P92" si="19">IF(OR(AND(ISNUMBER(H89),(ISNUMBER(I89))),AND(ISNUMBER(E89),(ISNUMBER(F89))),AND(ISNUMBER(F89),(ISNUMBER(H89)))),G89,"")</f>
        <v/>
      </c>
      <c r="H92" s="56" t="str">
        <f t="shared" si="19"/>
        <v/>
      </c>
      <c r="I92" s="56" t="str">
        <f t="shared" si="19"/>
        <v/>
      </c>
      <c r="J92" s="56" t="str">
        <f t="shared" si="19"/>
        <v/>
      </c>
      <c r="K92" s="56" t="str">
        <f t="shared" si="19"/>
        <v/>
      </c>
      <c r="L92" s="56" t="str">
        <f t="shared" si="19"/>
        <v/>
      </c>
      <c r="M92" s="56" t="str">
        <f t="shared" si="19"/>
        <v/>
      </c>
      <c r="N92" s="56" t="str">
        <f t="shared" si="19"/>
        <v/>
      </c>
      <c r="O92" s="56" t="str">
        <f t="shared" si="19"/>
        <v/>
      </c>
      <c r="P92" s="56" t="str">
        <f t="shared" si="19"/>
        <v/>
      </c>
      <c r="R92" s="3" t="str">
        <f>IF((SUM(G92:P92))&gt;0,1,"")</f>
        <v/>
      </c>
      <c r="S92" t="str">
        <f>IF(ISNUMBER(R92),SUM(G92:P92)/1000,"")</f>
        <v/>
      </c>
      <c r="U92" s="97"/>
    </row>
    <row r="93" spans="1:22" hidden="1" x14ac:dyDescent="0.25">
      <c r="B93" s="3"/>
      <c r="C93" s="3"/>
      <c r="D93" s="3"/>
      <c r="G93" s="56"/>
      <c r="H93" s="56"/>
      <c r="I93" s="56"/>
      <c r="J93" s="56"/>
      <c r="K93" s="56"/>
      <c r="L93" s="56"/>
      <c r="M93" s="56"/>
      <c r="N93" s="56"/>
      <c r="O93" s="56"/>
      <c r="P93" s="56"/>
      <c r="S93">
        <f>MIN(S89:S92)</f>
        <v>0</v>
      </c>
      <c r="T93" t="s">
        <v>83</v>
      </c>
      <c r="U93" s="97"/>
    </row>
    <row r="94" spans="1:22" hidden="1" x14ac:dyDescent="0.25">
      <c r="B94" s="3"/>
      <c r="C94" s="3"/>
      <c r="D94" s="3"/>
      <c r="G94" s="56"/>
      <c r="H94" s="56"/>
      <c r="I94" s="56"/>
      <c r="J94" s="56"/>
      <c r="K94" s="56"/>
      <c r="L94" s="56"/>
      <c r="M94" s="56"/>
      <c r="N94" s="56"/>
      <c r="O94" s="56"/>
      <c r="P94" s="56"/>
      <c r="U94" s="97"/>
    </row>
    <row r="95" spans="1:22" hidden="1" x14ac:dyDescent="0.25">
      <c r="B95" s="3"/>
      <c r="C95" s="3"/>
      <c r="D95" s="3"/>
      <c r="G95" s="56"/>
      <c r="H95" s="56"/>
      <c r="I95" s="56"/>
      <c r="J95" s="56"/>
      <c r="K95" s="56"/>
      <c r="L95" s="56"/>
      <c r="M95" s="56"/>
      <c r="N95" s="56"/>
      <c r="O95" s="56"/>
      <c r="P95" s="56"/>
      <c r="U95" s="97"/>
    </row>
    <row r="96" spans="1:22" hidden="1" x14ac:dyDescent="0.25">
      <c r="B96" s="3"/>
      <c r="C96" s="3"/>
      <c r="D96" s="3"/>
      <c r="G96" s="56"/>
      <c r="H96" s="56"/>
      <c r="I96" s="56"/>
      <c r="J96" s="56"/>
      <c r="K96" s="56"/>
      <c r="L96" s="56"/>
      <c r="M96" s="56"/>
      <c r="N96" s="56"/>
      <c r="O96" s="56"/>
      <c r="P96" s="56"/>
      <c r="S96" s="25"/>
      <c r="U96" s="97"/>
    </row>
    <row r="97" spans="1:22" hidden="1" x14ac:dyDescent="0.25">
      <c r="B97" s="3"/>
      <c r="C97" s="3"/>
      <c r="D97" s="3"/>
      <c r="G97" s="56"/>
      <c r="H97" s="56"/>
      <c r="I97" s="56"/>
      <c r="J97" s="56"/>
      <c r="K97" s="56"/>
      <c r="L97" s="56"/>
      <c r="M97" s="56"/>
      <c r="N97" s="56"/>
      <c r="O97" s="56"/>
      <c r="P97" s="56"/>
      <c r="S97" s="25"/>
      <c r="U97" s="97"/>
    </row>
    <row r="98" spans="1:22" hidden="1" x14ac:dyDescent="0.25">
      <c r="B98" s="3"/>
      <c r="C98" s="3"/>
      <c r="D98" s="3"/>
      <c r="G98" s="56"/>
      <c r="H98" s="56"/>
      <c r="I98" s="56"/>
      <c r="J98" s="56"/>
      <c r="K98" s="56"/>
      <c r="L98" s="56"/>
      <c r="M98" s="56"/>
      <c r="N98" s="56"/>
      <c r="O98" s="56"/>
      <c r="P98" s="56"/>
      <c r="S98" s="25"/>
      <c r="U98" s="97"/>
    </row>
    <row r="99" spans="1:22" ht="14.4" x14ac:dyDescent="0.3">
      <c r="J99" s="114" t="str">
        <f>CONCATENATE($C$6," ",$C$7)</f>
        <v xml:space="preserve"> </v>
      </c>
      <c r="K99" s="114"/>
      <c r="L99" s="114"/>
      <c r="M99" s="114"/>
      <c r="N99" s="114">
        <f>$C$10</f>
        <v>0</v>
      </c>
      <c r="O99" s="114"/>
      <c r="P99" s="114"/>
      <c r="Q99" s="114"/>
      <c r="R99" s="33"/>
      <c r="S99" s="115">
        <f>$C$14</f>
        <v>0</v>
      </c>
      <c r="T99" s="114"/>
      <c r="U99" s="114"/>
      <c r="V99" s="97"/>
    </row>
    <row r="100" spans="1:22" ht="28.2" x14ac:dyDescent="0.5">
      <c r="A100" s="111" t="s">
        <v>84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</row>
    <row r="101" spans="1:22" x14ac:dyDescent="0.25">
      <c r="P101" s="103"/>
      <c r="Q101" s="103"/>
      <c r="R101" s="103"/>
      <c r="S101" s="103"/>
      <c r="T101" s="103"/>
      <c r="U101" s="41"/>
    </row>
    <row r="102" spans="1:22" s="100" customFormat="1" ht="56.25" customHeight="1" x14ac:dyDescent="0.25">
      <c r="B102" s="98"/>
      <c r="C102" s="99"/>
      <c r="D102" s="99"/>
      <c r="E102" s="99"/>
      <c r="F102" s="99"/>
      <c r="G102" s="99"/>
      <c r="H102" s="99"/>
      <c r="I102" s="104" t="s">
        <v>85</v>
      </c>
      <c r="J102" s="108" t="s">
        <v>86</v>
      </c>
      <c r="K102" s="110"/>
      <c r="L102" s="155" t="s">
        <v>87</v>
      </c>
      <c r="M102" s="156"/>
      <c r="N102" s="155" t="s">
        <v>88</v>
      </c>
      <c r="O102" s="156"/>
      <c r="P102" s="108" t="s">
        <v>89</v>
      </c>
      <c r="Q102" s="109"/>
      <c r="R102" s="109"/>
      <c r="S102" s="109"/>
      <c r="T102" s="109"/>
      <c r="U102" s="110"/>
    </row>
    <row r="103" spans="1:22" x14ac:dyDescent="0.25">
      <c r="B103" s="17"/>
      <c r="C103" s="34"/>
      <c r="D103" s="34"/>
      <c r="E103" s="17"/>
      <c r="F103" s="17"/>
      <c r="G103" s="17"/>
      <c r="H103" s="17"/>
      <c r="I103" s="101"/>
      <c r="J103" s="17"/>
      <c r="K103" s="17"/>
      <c r="L103" s="17"/>
      <c r="N103" s="17"/>
      <c r="O103" s="17"/>
    </row>
    <row r="104" spans="1:22" x14ac:dyDescent="0.25">
      <c r="B104" s="113" t="s">
        <v>133</v>
      </c>
      <c r="C104" s="113"/>
      <c r="D104" s="113"/>
      <c r="E104" s="113"/>
      <c r="F104" s="113"/>
      <c r="G104" s="113"/>
      <c r="H104" s="113"/>
      <c r="I104" s="102" t="s">
        <v>99</v>
      </c>
      <c r="J104" s="20"/>
      <c r="K104" s="17"/>
      <c r="L104" s="112">
        <v>4000</v>
      </c>
      <c r="M104" s="112"/>
      <c r="N104" s="112">
        <f>IF(I104="Non",0,IF(I104="Oui",L104,0))</f>
        <v>0</v>
      </c>
      <c r="O104" s="112"/>
    </row>
    <row r="105" spans="1:22" x14ac:dyDescent="0.25">
      <c r="B105" s="17"/>
      <c r="C105" s="34"/>
      <c r="D105" s="34"/>
      <c r="E105" s="17"/>
      <c r="F105" s="17"/>
      <c r="G105" s="17"/>
      <c r="H105" s="17"/>
      <c r="I105" s="100"/>
      <c r="J105" s="20"/>
      <c r="K105" s="17"/>
      <c r="L105" s="112"/>
      <c r="M105" s="112"/>
      <c r="N105" s="112"/>
      <c r="O105" s="112"/>
    </row>
    <row r="106" spans="1:22" x14ac:dyDescent="0.25">
      <c r="B106" s="113" t="s">
        <v>90</v>
      </c>
      <c r="C106" s="113"/>
      <c r="D106" s="113"/>
      <c r="E106" s="113"/>
      <c r="F106" s="113"/>
      <c r="G106" s="113"/>
      <c r="H106" s="113"/>
      <c r="I106" s="100"/>
      <c r="J106" s="20"/>
      <c r="K106" s="17"/>
      <c r="L106" s="112"/>
      <c r="M106" s="112"/>
      <c r="N106" s="112"/>
      <c r="O106" s="112"/>
    </row>
    <row r="107" spans="1:22" ht="16.2" x14ac:dyDescent="0.25">
      <c r="B107" s="17"/>
      <c r="C107" s="113" t="s">
        <v>91</v>
      </c>
      <c r="D107" s="113"/>
      <c r="E107" s="113"/>
      <c r="F107" s="113"/>
      <c r="G107" s="113"/>
      <c r="H107" s="116"/>
      <c r="I107" s="102" t="s">
        <v>99</v>
      </c>
      <c r="J107" s="90"/>
      <c r="K107" s="17" t="s">
        <v>10</v>
      </c>
      <c r="L107" s="112" t="s">
        <v>11</v>
      </c>
      <c r="M107" s="112"/>
      <c r="N107" s="112">
        <f>IF(I107="Non",0,IF(I107="Oui",LEFT(L107,3)*IF(J107&gt;60,60,J107)))</f>
        <v>0</v>
      </c>
      <c r="O107" s="112"/>
      <c r="P107" t="s">
        <v>123</v>
      </c>
    </row>
    <row r="108" spans="1:22" x14ac:dyDescent="0.25">
      <c r="B108" s="17"/>
      <c r="C108" s="117" t="s">
        <v>92</v>
      </c>
      <c r="D108" s="117"/>
      <c r="E108" s="117"/>
      <c r="F108" s="117"/>
      <c r="G108" s="117"/>
      <c r="H108" s="118"/>
      <c r="I108" s="102" t="s">
        <v>99</v>
      </c>
      <c r="J108" s="20"/>
      <c r="K108" s="17"/>
      <c r="L108" s="112">
        <v>3000</v>
      </c>
      <c r="M108" s="112"/>
      <c r="N108" s="112">
        <f>IF(I108="Non",0,IF(I108="Oui",L108,0))</f>
        <v>0</v>
      </c>
      <c r="O108" s="112"/>
      <c r="P108" s="38"/>
    </row>
    <row r="109" spans="1:22" ht="16.2" x14ac:dyDescent="0.25">
      <c r="B109" s="17"/>
      <c r="C109" s="113" t="s">
        <v>100</v>
      </c>
      <c r="D109" s="113"/>
      <c r="E109" s="113"/>
      <c r="F109" s="113"/>
      <c r="G109" s="113"/>
      <c r="H109" s="116"/>
      <c r="I109" s="102" t="s">
        <v>99</v>
      </c>
      <c r="J109" s="90"/>
      <c r="K109" s="72" t="s">
        <v>10</v>
      </c>
      <c r="L109" s="112" t="s">
        <v>12</v>
      </c>
      <c r="M109" s="112"/>
      <c r="N109" s="112">
        <f>IF(I109="Non",0,IF(I109="Oui",LEFT(L109,3)*IF(J109&gt;80,80,J109)))</f>
        <v>0</v>
      </c>
      <c r="O109" s="112"/>
      <c r="P109" t="s">
        <v>124</v>
      </c>
    </row>
    <row r="110" spans="1:22" x14ac:dyDescent="0.25">
      <c r="B110" s="17"/>
      <c r="C110" s="113" t="s">
        <v>93</v>
      </c>
      <c r="D110" s="113"/>
      <c r="E110" s="113"/>
      <c r="F110" s="113"/>
      <c r="G110" s="113"/>
      <c r="H110" s="116"/>
      <c r="I110" s="102" t="s">
        <v>99</v>
      </c>
      <c r="J110" s="20"/>
      <c r="K110" s="17"/>
      <c r="L110" s="112">
        <v>4000</v>
      </c>
      <c r="M110" s="112"/>
      <c r="N110" s="112">
        <f>IF(I110="Non",0,IF(I110="Oui",L110,0))</f>
        <v>0</v>
      </c>
      <c r="O110" s="112"/>
      <c r="P110" t="s">
        <v>125</v>
      </c>
    </row>
    <row r="111" spans="1:22" x14ac:dyDescent="0.25">
      <c r="B111" s="17"/>
      <c r="C111" s="113" t="s">
        <v>94</v>
      </c>
      <c r="D111" s="113"/>
      <c r="E111" s="113"/>
      <c r="F111" s="113"/>
      <c r="G111" s="113"/>
      <c r="H111" s="116"/>
      <c r="I111" s="102" t="s">
        <v>99</v>
      </c>
      <c r="J111" s="20"/>
      <c r="K111" s="17"/>
      <c r="L111" s="112">
        <v>3000</v>
      </c>
      <c r="M111" s="112"/>
      <c r="N111" s="112">
        <f>IF(I111="Non",0,IF(I111="Oui",L111,0))</f>
        <v>0</v>
      </c>
      <c r="O111" s="112"/>
    </row>
    <row r="112" spans="1:22" x14ac:dyDescent="0.25">
      <c r="B112" s="17"/>
      <c r="C112" s="34"/>
      <c r="D112" s="34"/>
      <c r="E112" s="17"/>
      <c r="F112" s="17"/>
      <c r="G112" s="17"/>
      <c r="H112" s="17"/>
      <c r="I112" s="100"/>
      <c r="J112" s="20"/>
      <c r="K112" s="17"/>
      <c r="L112" s="112"/>
      <c r="M112" s="112"/>
      <c r="N112" s="112"/>
      <c r="O112" s="112"/>
    </row>
    <row r="113" spans="2:16" x14ac:dyDescent="0.25">
      <c r="B113" s="113" t="s">
        <v>95</v>
      </c>
      <c r="C113" s="113"/>
      <c r="D113" s="113"/>
      <c r="E113" s="113"/>
      <c r="F113" s="113"/>
      <c r="G113" s="113"/>
      <c r="H113" s="113"/>
      <c r="I113" s="102" t="s">
        <v>99</v>
      </c>
      <c r="J113" s="20"/>
      <c r="K113" s="17"/>
      <c r="L113" s="112"/>
      <c r="M113" s="112"/>
      <c r="N113" s="112"/>
      <c r="O113" s="112"/>
    </row>
    <row r="114" spans="2:16" ht="16.2" x14ac:dyDescent="0.25">
      <c r="B114" s="17"/>
      <c r="C114" s="157" t="s">
        <v>96</v>
      </c>
      <c r="D114" s="157"/>
      <c r="E114" s="157"/>
      <c r="F114" s="157"/>
      <c r="G114" s="157"/>
      <c r="H114" s="157"/>
      <c r="I114" s="100"/>
      <c r="J114" s="40">
        <f>Q8</f>
        <v>0</v>
      </c>
      <c r="K114" s="17" t="s">
        <v>13</v>
      </c>
      <c r="L114" s="112" t="s">
        <v>14</v>
      </c>
      <c r="M114" s="112"/>
      <c r="N114" s="112">
        <f>IF(I113="Non",0,IF(I113="Oui",LEFT(L114,4)*J114,0))</f>
        <v>0</v>
      </c>
      <c r="O114" s="112"/>
    </row>
    <row r="115" spans="2:16" x14ac:dyDescent="0.25">
      <c r="B115" s="32"/>
      <c r="C115" s="113" t="s">
        <v>97</v>
      </c>
      <c r="D115" s="113"/>
      <c r="E115" s="113"/>
      <c r="F115" s="113"/>
      <c r="G115" s="113"/>
      <c r="H115" s="116"/>
      <c r="I115" s="102" t="s">
        <v>99</v>
      </c>
      <c r="K115" s="32"/>
      <c r="L115" s="112">
        <v>3000</v>
      </c>
      <c r="M115" s="112"/>
      <c r="N115" s="112">
        <f>IF(I115="Non",0,IF(I115="Oui",L115,0))</f>
        <v>0</v>
      </c>
      <c r="O115" s="112"/>
      <c r="P115" t="s">
        <v>126</v>
      </c>
    </row>
    <row r="116" spans="2:16" x14ac:dyDescent="0.25">
      <c r="B116" s="17"/>
      <c r="C116" s="34"/>
      <c r="D116" s="34"/>
      <c r="E116" s="17"/>
      <c r="F116" s="17"/>
      <c r="G116" s="17"/>
      <c r="H116" s="17"/>
      <c r="I116" s="100"/>
      <c r="J116" s="21"/>
      <c r="K116" s="17"/>
      <c r="L116" s="112"/>
      <c r="M116" s="112"/>
      <c r="N116" s="112"/>
      <c r="O116" s="112"/>
    </row>
    <row r="117" spans="2:16" x14ac:dyDescent="0.25">
      <c r="B117" s="113" t="s">
        <v>98</v>
      </c>
      <c r="C117" s="113"/>
      <c r="D117" s="113"/>
      <c r="E117" s="113"/>
      <c r="F117" s="113"/>
      <c r="G117" s="113"/>
      <c r="H117" s="113"/>
      <c r="I117" s="102" t="s">
        <v>99</v>
      </c>
      <c r="J117" s="21"/>
      <c r="K117" s="17"/>
      <c r="L117" s="112"/>
      <c r="M117" s="112"/>
      <c r="N117" s="112"/>
      <c r="O117" s="112"/>
      <c r="P117" t="s">
        <v>127</v>
      </c>
    </row>
    <row r="118" spans="2:16" ht="16.2" x14ac:dyDescent="0.25">
      <c r="B118" s="17"/>
      <c r="C118" s="4" t="s">
        <v>140</v>
      </c>
      <c r="D118" s="4"/>
      <c r="E118" s="4"/>
      <c r="F118" s="4"/>
      <c r="G118" s="4"/>
      <c r="H118" s="59"/>
      <c r="I118" s="100"/>
      <c r="J118" s="40">
        <f>Q6</f>
        <v>0</v>
      </c>
      <c r="K118" s="17" t="s">
        <v>13</v>
      </c>
      <c r="L118" s="112" t="s">
        <v>166</v>
      </c>
      <c r="M118" s="112"/>
      <c r="N118" s="112">
        <f>IF(I117="Non",0,IF(I117="Oui",LEFT(L118,4)*J118,0))</f>
        <v>0</v>
      </c>
      <c r="O118" s="112"/>
    </row>
    <row r="119" spans="2:16" x14ac:dyDescent="0.25">
      <c r="B119" s="17"/>
      <c r="C119" s="34"/>
      <c r="D119" s="34"/>
      <c r="E119" s="17"/>
      <c r="F119" s="17"/>
      <c r="G119" s="17"/>
      <c r="H119" s="17"/>
      <c r="I119" s="100"/>
      <c r="J119" s="20"/>
      <c r="K119" s="17"/>
      <c r="L119" s="20"/>
      <c r="N119" s="20"/>
      <c r="O119" s="17"/>
    </row>
    <row r="120" spans="2:16" x14ac:dyDescent="0.25">
      <c r="B120" s="22" t="s">
        <v>101</v>
      </c>
      <c r="C120" s="23"/>
      <c r="D120" s="23"/>
      <c r="E120" s="23"/>
      <c r="F120" s="23"/>
      <c r="G120" s="23"/>
      <c r="H120" s="23"/>
      <c r="I120" s="23"/>
      <c r="J120" s="24"/>
      <c r="K120" s="23"/>
      <c r="L120" s="24"/>
      <c r="M120" s="41"/>
      <c r="N120" s="153">
        <f>SUM(N104:O118)</f>
        <v>0</v>
      </c>
      <c r="O120" s="154"/>
      <c r="P120" t="s">
        <v>6</v>
      </c>
    </row>
    <row r="121" spans="2:16" x14ac:dyDescent="0.25">
      <c r="B121" s="26"/>
      <c r="C121" s="26"/>
      <c r="D121" s="26"/>
      <c r="E121" s="26"/>
      <c r="F121" s="26"/>
      <c r="G121" s="26"/>
      <c r="H121" s="26"/>
      <c r="I121" s="26"/>
      <c r="J121" s="27"/>
      <c r="K121" s="26"/>
      <c r="L121" s="27"/>
      <c r="N121" s="31"/>
      <c r="O121" s="31"/>
    </row>
    <row r="122" spans="2:16" x14ac:dyDescent="0.25">
      <c r="B122" s="26" t="s">
        <v>102</v>
      </c>
      <c r="C122" s="26"/>
      <c r="D122" s="26"/>
      <c r="E122" s="26"/>
      <c r="F122" s="26"/>
      <c r="G122" s="26"/>
      <c r="H122" s="26"/>
      <c r="I122" s="26"/>
      <c r="J122" s="27"/>
      <c r="K122" s="26"/>
      <c r="L122" s="27"/>
      <c r="N122" s="15"/>
      <c r="O122" s="15"/>
    </row>
    <row r="123" spans="2:16" ht="14.4" thickBot="1" x14ac:dyDescent="0.3">
      <c r="B123" s="106" t="s">
        <v>103</v>
      </c>
      <c r="E123" s="17"/>
      <c r="F123" s="17"/>
      <c r="G123" s="17"/>
      <c r="H123" s="17"/>
      <c r="J123" s="107" t="s">
        <v>104</v>
      </c>
      <c r="K123" s="17"/>
      <c r="L123" s="17"/>
      <c r="N123" s="150">
        <f>N120*0.8</f>
        <v>0</v>
      </c>
      <c r="O123" s="150"/>
      <c r="P123" t="s">
        <v>6</v>
      </c>
    </row>
    <row r="124" spans="2:16" ht="14.4" thickTop="1" x14ac:dyDescent="0.25">
      <c r="C124" s="34"/>
      <c r="D124" s="34"/>
      <c r="E124" s="17"/>
      <c r="F124" s="17"/>
      <c r="G124" s="17"/>
      <c r="H124" s="17"/>
      <c r="J124" s="7" t="s">
        <v>105</v>
      </c>
    </row>
    <row r="125" spans="2:16" x14ac:dyDescent="0.25">
      <c r="F125" s="25"/>
      <c r="J125" s="7" t="s">
        <v>141</v>
      </c>
      <c r="K125" s="17"/>
    </row>
    <row r="126" spans="2:16" s="47" customFormat="1" x14ac:dyDescent="0.25">
      <c r="F126" s="25"/>
    </row>
    <row r="127" spans="2:16" s="47" customFormat="1" x14ac:dyDescent="0.25">
      <c r="F127" s="25"/>
    </row>
    <row r="128" spans="2:16" s="47" customFormat="1" x14ac:dyDescent="0.25">
      <c r="F128" s="25"/>
    </row>
    <row r="129" spans="1:22" s="47" customFormat="1" x14ac:dyDescent="0.25">
      <c r="F129" s="25"/>
    </row>
    <row r="130" spans="1:22" s="47" customFormat="1" x14ac:dyDescent="0.25">
      <c r="F130" s="25"/>
    </row>
    <row r="131" spans="1:22" s="47" customFormat="1" x14ac:dyDescent="0.25">
      <c r="F131" s="25"/>
    </row>
    <row r="132" spans="1:22" s="47" customFormat="1" x14ac:dyDescent="0.25">
      <c r="F132" s="25"/>
    </row>
    <row r="133" spans="1:22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97"/>
    </row>
    <row r="134" spans="1:22" ht="14.4" x14ac:dyDescent="0.3">
      <c r="J134" s="114" t="str">
        <f>CONCATENATE($C$6," ",$C$7)</f>
        <v xml:space="preserve"> </v>
      </c>
      <c r="K134" s="114"/>
      <c r="L134" s="114"/>
      <c r="M134" s="114"/>
      <c r="N134" s="114">
        <f>$C$10</f>
        <v>0</v>
      </c>
      <c r="O134" s="114"/>
      <c r="P134" s="114"/>
      <c r="Q134" s="114"/>
      <c r="R134" s="33"/>
      <c r="S134" s="115">
        <f>$C$14</f>
        <v>0</v>
      </c>
      <c r="T134" s="114"/>
      <c r="U134" s="114"/>
      <c r="V134" s="97"/>
    </row>
    <row r="135" spans="1:22" ht="28.2" x14ac:dyDescent="0.5">
      <c r="A135" s="111" t="s">
        <v>106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</row>
    <row r="137" spans="1:22" x14ac:dyDescent="0.25">
      <c r="A137" t="s">
        <v>107</v>
      </c>
    </row>
    <row r="138" spans="1:22" x14ac:dyDescent="0.25">
      <c r="A138" s="28" t="s">
        <v>4</v>
      </c>
      <c r="B138" t="s">
        <v>142</v>
      </c>
    </row>
    <row r="139" spans="1:22" x14ac:dyDescent="0.25">
      <c r="A139" s="28" t="s">
        <v>4</v>
      </c>
      <c r="B139" t="s">
        <v>143</v>
      </c>
    </row>
    <row r="140" spans="1:22" x14ac:dyDescent="0.25">
      <c r="A140" s="28" t="s">
        <v>4</v>
      </c>
      <c r="B140" t="s">
        <v>144</v>
      </c>
    </row>
    <row r="141" spans="1:22" x14ac:dyDescent="0.25">
      <c r="A141" s="28" t="s">
        <v>4</v>
      </c>
      <c r="B141" t="s">
        <v>145</v>
      </c>
    </row>
    <row r="142" spans="1:22" x14ac:dyDescent="0.25">
      <c r="A142" s="28" t="s">
        <v>4</v>
      </c>
      <c r="B142" s="38" t="s">
        <v>146</v>
      </c>
      <c r="C142" s="38"/>
      <c r="D142" s="38"/>
    </row>
    <row r="143" spans="1:22" x14ac:dyDescent="0.25">
      <c r="A143" s="28" t="s">
        <v>4</v>
      </c>
      <c r="B143" s="38" t="s">
        <v>147</v>
      </c>
    </row>
    <row r="144" spans="1:22" s="60" customFormat="1" x14ac:dyDescent="0.25"/>
    <row r="145" spans="1:2" x14ac:dyDescent="0.25">
      <c r="A145" t="s">
        <v>108</v>
      </c>
    </row>
    <row r="146" spans="1:2" x14ac:dyDescent="0.25">
      <c r="A146" s="28" t="s">
        <v>4</v>
      </c>
      <c r="B146" t="s">
        <v>148</v>
      </c>
    </row>
    <row r="148" spans="1:2" x14ac:dyDescent="0.25">
      <c r="A148" t="s">
        <v>109</v>
      </c>
    </row>
    <row r="149" spans="1:2" s="60" customFormat="1" x14ac:dyDescent="0.25">
      <c r="A149" s="46" t="s">
        <v>4</v>
      </c>
      <c r="B149" s="3" t="s">
        <v>149</v>
      </c>
    </row>
    <row r="150" spans="1:2" s="71" customFormat="1" x14ac:dyDescent="0.25">
      <c r="A150" s="46" t="s">
        <v>4</v>
      </c>
      <c r="B150" s="3" t="s">
        <v>150</v>
      </c>
    </row>
    <row r="151" spans="1:2" x14ac:dyDescent="0.25">
      <c r="A151" s="28" t="s">
        <v>4</v>
      </c>
      <c r="B151" t="s">
        <v>151</v>
      </c>
    </row>
    <row r="152" spans="1:2" s="60" customFormat="1" x14ac:dyDescent="0.25">
      <c r="A152" s="28" t="s">
        <v>4</v>
      </c>
      <c r="B152" s="38" t="s">
        <v>110</v>
      </c>
    </row>
    <row r="153" spans="1:2" s="60" customFormat="1" x14ac:dyDescent="0.25">
      <c r="A153" s="28" t="s">
        <v>4</v>
      </c>
      <c r="B153" s="38" t="s">
        <v>111</v>
      </c>
    </row>
    <row r="154" spans="1:2" s="60" customFormat="1" x14ac:dyDescent="0.25">
      <c r="A154" s="28" t="s">
        <v>4</v>
      </c>
      <c r="B154" s="38" t="s">
        <v>152</v>
      </c>
    </row>
    <row r="155" spans="1:2" s="60" customFormat="1" x14ac:dyDescent="0.25">
      <c r="A155" s="28" t="s">
        <v>4</v>
      </c>
      <c r="B155" t="s">
        <v>112</v>
      </c>
    </row>
    <row r="156" spans="1:2" s="60" customFormat="1" x14ac:dyDescent="0.25">
      <c r="A156" s="28" t="s">
        <v>4</v>
      </c>
      <c r="B156" t="s">
        <v>153</v>
      </c>
    </row>
    <row r="157" spans="1:2" s="105" customFormat="1" x14ac:dyDescent="0.25">
      <c r="A157" s="28" t="s">
        <v>4</v>
      </c>
      <c r="B157" s="105" t="s">
        <v>157</v>
      </c>
    </row>
    <row r="158" spans="1:2" s="60" customFormat="1" x14ac:dyDescent="0.25">
      <c r="B158" t="s">
        <v>156</v>
      </c>
    </row>
    <row r="159" spans="1:2" s="60" customFormat="1" x14ac:dyDescent="0.25">
      <c r="A159" s="28" t="s">
        <v>4</v>
      </c>
      <c r="B159" s="60" t="s">
        <v>113</v>
      </c>
    </row>
    <row r="160" spans="1:2" s="60" customFormat="1" x14ac:dyDescent="0.25">
      <c r="A160" s="28"/>
    </row>
    <row r="161" spans="1:22" s="60" customFormat="1" x14ac:dyDescent="0.25">
      <c r="A161" s="28" t="s">
        <v>4</v>
      </c>
      <c r="B161" t="s">
        <v>154</v>
      </c>
    </row>
    <row r="162" spans="1:22" s="60" customFormat="1" ht="18.899999999999999" customHeight="1" x14ac:dyDescent="0.25">
      <c r="A162"/>
      <c r="B162"/>
    </row>
    <row r="163" spans="1:22" s="60" customFormat="1" x14ac:dyDescent="0.25">
      <c r="A163" s="3" t="s">
        <v>114</v>
      </c>
      <c r="B163"/>
      <c r="C163"/>
    </row>
    <row r="164" spans="1:22" s="60" customFormat="1" x14ac:dyDescent="0.25">
      <c r="A164" s="46" t="s">
        <v>4</v>
      </c>
      <c r="B164" s="3" t="s">
        <v>158</v>
      </c>
    </row>
    <row r="165" spans="1:22" s="105" customFormat="1" x14ac:dyDescent="0.25">
      <c r="A165" s="46"/>
      <c r="B165" s="3" t="s">
        <v>159</v>
      </c>
    </row>
    <row r="166" spans="1:22" s="60" customFormat="1" x14ac:dyDescent="0.25">
      <c r="A166" s="46" t="s">
        <v>4</v>
      </c>
      <c r="B166" s="3" t="s">
        <v>116</v>
      </c>
    </row>
    <row r="167" spans="1:22" s="60" customFormat="1" x14ac:dyDescent="0.25">
      <c r="A167" s="46" t="s">
        <v>4</v>
      </c>
      <c r="B167" s="3" t="s">
        <v>115</v>
      </c>
      <c r="C167"/>
    </row>
    <row r="168" spans="1:22" s="60" customFormat="1" x14ac:dyDescent="0.25">
      <c r="A168" s="46"/>
      <c r="B168" s="3"/>
    </row>
    <row r="169" spans="1:22" x14ac:dyDescent="0.25">
      <c r="B169" t="s">
        <v>25</v>
      </c>
      <c r="F169" t="s">
        <v>23</v>
      </c>
      <c r="J169" t="s">
        <v>117</v>
      </c>
    </row>
    <row r="170" spans="1:22" x14ac:dyDescent="0.25">
      <c r="B170" s="141">
        <f>S134</f>
        <v>0</v>
      </c>
      <c r="C170" s="141"/>
      <c r="D170" s="141"/>
      <c r="E170" s="142"/>
      <c r="F170" s="143"/>
      <c r="G170" s="144"/>
      <c r="H170" s="144"/>
      <c r="I170" s="145"/>
      <c r="J170" s="149"/>
      <c r="K170" s="149"/>
      <c r="L170" s="149"/>
      <c r="M170" s="149"/>
      <c r="N170" s="149"/>
      <c r="O170" s="149"/>
    </row>
    <row r="171" spans="1:22" x14ac:dyDescent="0.25">
      <c r="B171" s="142"/>
      <c r="C171" s="142"/>
      <c r="D171" s="142"/>
      <c r="E171" s="142"/>
      <c r="F171" s="146"/>
      <c r="G171" s="147"/>
      <c r="H171" s="147"/>
      <c r="I171" s="148"/>
      <c r="J171" s="149"/>
      <c r="K171" s="149"/>
      <c r="L171" s="149"/>
      <c r="M171" s="149"/>
      <c r="N171" s="149"/>
      <c r="O171" s="149"/>
    </row>
    <row r="172" spans="1:22" x14ac:dyDescent="0.25">
      <c r="R172" s="97" t="s">
        <v>121</v>
      </c>
    </row>
    <row r="173" spans="1:22" x14ac:dyDescent="0.25">
      <c r="A173" s="3" t="s">
        <v>118</v>
      </c>
      <c r="R173" t="s">
        <v>122</v>
      </c>
    </row>
    <row r="174" spans="1:22" x14ac:dyDescent="0.25">
      <c r="B174" s="3" t="s">
        <v>119</v>
      </c>
      <c r="R174" s="70" t="s">
        <v>160</v>
      </c>
    </row>
    <row r="175" spans="1:22" x14ac:dyDescent="0.25">
      <c r="B175" s="3" t="s">
        <v>120</v>
      </c>
      <c r="R175" s="3" t="s">
        <v>161</v>
      </c>
    </row>
    <row r="176" spans="1:22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97"/>
    </row>
    <row r="177" spans="1:2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2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1:2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</sheetData>
  <sheetProtection algorithmName="SHA-512" hashValue="ZezSILvbtWV7biKbj2a+qGmkC36lpYQTJA6j098HCrkFc2GLU6kN34GP3CEnjbUAftUkOh86+5kJW5bLrjFDig==" saltValue="/3CwkOzONZhQW37q3934/Q==" spinCount="100000" sheet="1" objects="1" scenarios="1" selectLockedCells="1"/>
  <mergeCells count="130">
    <mergeCell ref="V40:W40"/>
    <mergeCell ref="J38:M38"/>
    <mergeCell ref="N38:Q38"/>
    <mergeCell ref="S38:U38"/>
    <mergeCell ref="R18:S18"/>
    <mergeCell ref="H18:I18"/>
    <mergeCell ref="P18:Q18"/>
    <mergeCell ref="H19:I19"/>
    <mergeCell ref="H20:I20"/>
    <mergeCell ref="H21:I21"/>
    <mergeCell ref="J19:K19"/>
    <mergeCell ref="N20:O20"/>
    <mergeCell ref="N21:O21"/>
    <mergeCell ref="P19:Q19"/>
    <mergeCell ref="P20:Q20"/>
    <mergeCell ref="P21:Q21"/>
    <mergeCell ref="R19:S19"/>
    <mergeCell ref="R20:S20"/>
    <mergeCell ref="J6:O6"/>
    <mergeCell ref="J7:O7"/>
    <mergeCell ref="Q6:R6"/>
    <mergeCell ref="Q7:R7"/>
    <mergeCell ref="C6:G6"/>
    <mergeCell ref="C7:G7"/>
    <mergeCell ref="C8:G8"/>
    <mergeCell ref="R21:S21"/>
    <mergeCell ref="T19:U19"/>
    <mergeCell ref="T20:U20"/>
    <mergeCell ref="R17:S17"/>
    <mergeCell ref="C9:G9"/>
    <mergeCell ref="C10:G10"/>
    <mergeCell ref="C11:G11"/>
    <mergeCell ref="B17:C17"/>
    <mergeCell ref="N17:O17"/>
    <mergeCell ref="P17:Q17"/>
    <mergeCell ref="T17:U17"/>
    <mergeCell ref="J20:K20"/>
    <mergeCell ref="J21:K21"/>
    <mergeCell ref="L19:M19"/>
    <mergeCell ref="L20:M20"/>
    <mergeCell ref="L21:M21"/>
    <mergeCell ref="N19:O19"/>
    <mergeCell ref="A1:U1"/>
    <mergeCell ref="Q8:R8"/>
    <mergeCell ref="N114:O114"/>
    <mergeCell ref="N118:O118"/>
    <mergeCell ref="N120:O120"/>
    <mergeCell ref="N102:O102"/>
    <mergeCell ref="N104:O104"/>
    <mergeCell ref="N107:O107"/>
    <mergeCell ref="N108:O108"/>
    <mergeCell ref="N109:O109"/>
    <mergeCell ref="L118:M118"/>
    <mergeCell ref="L102:M102"/>
    <mergeCell ref="L104:M104"/>
    <mergeCell ref="L105:M105"/>
    <mergeCell ref="L106:M106"/>
    <mergeCell ref="L107:M107"/>
    <mergeCell ref="C114:H114"/>
    <mergeCell ref="B113:H113"/>
    <mergeCell ref="L108:M108"/>
    <mergeCell ref="L109:M109"/>
    <mergeCell ref="L110:M110"/>
    <mergeCell ref="L111:M111"/>
    <mergeCell ref="L112:M112"/>
    <mergeCell ref="C14:G14"/>
    <mergeCell ref="A135:U135"/>
    <mergeCell ref="B170:E171"/>
    <mergeCell ref="F170:I171"/>
    <mergeCell ref="J170:O171"/>
    <mergeCell ref="J134:M134"/>
    <mergeCell ref="N134:Q134"/>
    <mergeCell ref="S134:U134"/>
    <mergeCell ref="N123:O123"/>
    <mergeCell ref="N115:O115"/>
    <mergeCell ref="N116:O116"/>
    <mergeCell ref="N117:O117"/>
    <mergeCell ref="L116:M116"/>
    <mergeCell ref="L117:M117"/>
    <mergeCell ref="B117:H117"/>
    <mergeCell ref="L115:M115"/>
    <mergeCell ref="C115:H115"/>
    <mergeCell ref="L114:M114"/>
    <mergeCell ref="F20:G20"/>
    <mergeCell ref="F21:G21"/>
    <mergeCell ref="D17:E17"/>
    <mergeCell ref="H17:I17"/>
    <mergeCell ref="J17:K17"/>
    <mergeCell ref="L17:M17"/>
    <mergeCell ref="C12:G12"/>
    <mergeCell ref="C13:G13"/>
    <mergeCell ref="L18:M18"/>
    <mergeCell ref="J18:K18"/>
    <mergeCell ref="D18:E18"/>
    <mergeCell ref="D19:E19"/>
    <mergeCell ref="D21:E21"/>
    <mergeCell ref="A40:U40"/>
    <mergeCell ref="F25:U25"/>
    <mergeCell ref="F26:U28"/>
    <mergeCell ref="F29:U36"/>
    <mergeCell ref="D20:E20"/>
    <mergeCell ref="F23:G23"/>
    <mergeCell ref="F18:G18"/>
    <mergeCell ref="F19:G19"/>
    <mergeCell ref="T18:U18"/>
    <mergeCell ref="T21:U21"/>
    <mergeCell ref="B5:G5"/>
    <mergeCell ref="A60:U60"/>
    <mergeCell ref="N105:O105"/>
    <mergeCell ref="N106:O106"/>
    <mergeCell ref="N112:O112"/>
    <mergeCell ref="N113:O113"/>
    <mergeCell ref="B104:H104"/>
    <mergeCell ref="B106:H106"/>
    <mergeCell ref="N111:O111"/>
    <mergeCell ref="A100:U100"/>
    <mergeCell ref="N110:O110"/>
    <mergeCell ref="J99:M99"/>
    <mergeCell ref="N99:Q99"/>
    <mergeCell ref="S99:U99"/>
    <mergeCell ref="C107:H107"/>
    <mergeCell ref="J102:K102"/>
    <mergeCell ref="P102:U102"/>
    <mergeCell ref="C111:H111"/>
    <mergeCell ref="C108:H108"/>
    <mergeCell ref="C109:H109"/>
    <mergeCell ref="C110:H110"/>
    <mergeCell ref="J8:O8"/>
    <mergeCell ref="L113:M113"/>
    <mergeCell ref="N18:O18"/>
  </mergeCells>
  <phoneticPr fontId="27" type="noConversion"/>
  <conditionalFormatting sqref="G84:R84 E84">
    <cfRule type="colorScale" priority="3">
      <colorScale>
        <cfvo type="num" val="0"/>
        <cfvo type="num" val="0"/>
        <color rgb="FFF8696B"/>
        <color rgb="FF63BE7B"/>
      </colorScale>
    </cfRule>
  </conditionalFormatting>
  <conditionalFormatting sqref="S84">
    <cfRule type="colorScale" priority="2">
      <colorScale>
        <cfvo type="num" val="0"/>
        <cfvo type="num" val="0"/>
        <color rgb="FFF8696B"/>
        <color rgb="FF63BE7B"/>
      </colorScale>
    </cfRule>
  </conditionalFormatting>
  <dataValidations count="12">
    <dataValidation type="list" allowBlank="1" showInputMessage="1" showErrorMessage="1" sqref="D20:E20 H20:U20">
      <formula1>"porté,traîne,automoteur, , "</formula1>
    </dataValidation>
    <dataValidation type="list" allowBlank="1" showInputMessage="1" showErrorMessage="1" sqref="F23:G23 I117 I115 I113 I104 I107:I111">
      <formula1>"Oui,Non"</formula1>
    </dataValidation>
    <dataValidation type="whole" allowBlank="1" showInputMessage="1" showErrorMessage="1" sqref="D18:E18 H18:U18">
      <formula1>1</formula1>
      <formula2>100</formula2>
    </dataValidation>
    <dataValidation type="whole" allowBlank="1" showInputMessage="1" showErrorMessage="1" sqref="D19:E19 H19:U19">
      <formula1>1</formula1>
      <formula2>10000</formula2>
    </dataValidation>
    <dataValidation type="decimal" allowBlank="1" showInputMessage="1" showErrorMessage="1" sqref="D21:E21 H21:U21">
      <formula1>0.01</formula1>
      <formula2>5000</formula2>
    </dataValidation>
    <dataValidation type="whole" allowBlank="1" showInputMessage="1" showErrorMessage="1" sqref="F25:U25">
      <formula1>1</formula1>
      <formula2>500</formula2>
    </dataValidation>
    <dataValidation type="whole" allowBlank="1" showInputMessage="1" showErrorMessage="1" sqref="E48:E56">
      <formula1>0</formula1>
      <formula2>500</formula2>
    </dataValidation>
    <dataValidation type="whole" allowBlank="1" showInputMessage="1" showErrorMessage="1" sqref="G48:P56">
      <formula1>0</formula1>
      <formula2>100</formula2>
    </dataValidation>
    <dataValidation type="decimal" allowBlank="1" showInputMessage="1" showErrorMessage="1" sqref="R48:R56">
      <formula1>0.1</formula1>
      <formula2>5</formula2>
    </dataValidation>
    <dataValidation type="textLength" operator="greaterThan" allowBlank="1" showInputMessage="1" showErrorMessage="1" sqref="F170:I171 C10:E10">
      <formula1>1</formula1>
    </dataValidation>
    <dataValidation type="whole" allowBlank="1" showInputMessage="1" showErrorMessage="1" sqref="C9:E9">
      <formula1>1000</formula1>
      <formula2>9999</formula2>
    </dataValidation>
    <dataValidation type="decimal" allowBlank="1" showInputMessage="1" showErrorMessage="1" sqref="C48:C56">
      <formula1>0</formula1>
      <formula2>5000</formula2>
    </dataValidation>
  </dataValidations>
  <pageMargins left="0.70866141732283461" right="0.70866141732283461" top="0.11811023622047244" bottom="0" header="0.31496062992125984" footer="0.31496062992125984"/>
  <pageSetup paperSize="9" scale="89" orientation="landscape" r:id="rId1"/>
  <headerFooter>
    <oddHeader xml:space="preserve">&amp;C
</oddHeader>
    <oddFooter>&amp;C&amp;K000000LANAT Amt für Landwirtschaft und Natur des Kantons Bern, Abteilung Strukturverbesserungen und Produktion, Fachstelle Pflanzenschutz, www.be.ch/bpp</oddFooter>
  </headerFooter>
  <rowBreaks count="3" manualBreakCount="3">
    <brk id="37" max="16383" man="1"/>
    <brk id="98" max="16383" man="1"/>
    <brk id="133" max="16383" man="1"/>
  </rowBreaks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-Dokument" ma:contentTypeID="0x010100F488EBAA86FA420BA4D470AC048A6EF70079D7445539C6D44587FE6969B10EE3C3" ma:contentTypeVersion="59" ma:contentTypeDescription="Ein Dokument mit erweiterten Eigenschaften für BE-Collaboration." ma:contentTypeScope="" ma:versionID="792997f9441d980164a5eb040910c481">
  <xsd:schema xmlns:xsd="http://www.w3.org/2001/XMLSchema" xmlns:xs="http://www.w3.org/2001/XMLSchema" xmlns:p="http://schemas.microsoft.com/office/2006/metadata/properties" xmlns:ns2="4d6b58fe-b6e2-4496-ba88-050e5841f7e3" targetNamespace="http://schemas.microsoft.com/office/2006/metadata/properties" ma:root="true" ma:fieldsID="4bb6401ef2f3519d82c2167b792af5f5" ns2:_="">
    <xsd:import namespace="4d6b58fe-b6e2-4496-ba88-050e5841f7e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KeywordTaxHTField" minOccurs="0"/>
                <xsd:element ref="ns2:TaxCatchAll" minOccurs="0"/>
                <xsd:element ref="ns2:TaxCatchAllLabel" minOccurs="0"/>
                <xsd:element ref="ns2:gwDocumentType_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b58fe-b6e2-4496-ba88-050e5841f7e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hidden="true" ma:internalName="_dlc_DocId" ma:readOnly="fals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false">
      <xsd:simpleType>
        <xsd:restriction base="dms:Boolean"/>
      </xsd:simpleType>
    </xsd:element>
    <xsd:element name="TaxKeywordTaxHTField" ma:index="11" nillable="true" ma:taxonomy="true" ma:internalName="TaxKeywordTaxHTField" ma:taxonomyFieldName="TaxKeyword" ma:displayName="Unternehmensstichwörter" ma:readOnly="false" ma:fieldId="{23f27201-bee3-471e-b2e7-b64fd8b7ca38}" ma:taxonomyMulti="true" ma:sspId="9edd8a22-126f-4080-92f9-ad0711c011f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3114aa39-2dcd-46d3-ba67-dc4f22f5c600}" ma:internalName="TaxCatchAll" ma:readOnly="false" ma:showField="CatchAllData" ma:web="4d6b58fe-b6e2-4496-ba88-050e5841f7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3114aa39-2dcd-46d3-ba67-dc4f22f5c600}" ma:internalName="TaxCatchAllLabel" ma:readOnly="false" ma:showField="CatchAllDataLabel" ma:web="4d6b58fe-b6e2-4496-ba88-050e5841f7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wDocumentType_0" ma:index="15" ma:taxonomy="true" ma:internalName="gwDocumentType_0" ma:taxonomyFieldName="gwDocumentType" ma:displayName="Dokument Typ" ma:readOnly="false" ma:default="" ma:fieldId="{29c4464b-86dc-49b5-a940-705a8f684b04}" ma:sspId="9edd8a22-126f-4080-92f9-ad0711c011fd" ma:termSetId="0ebce8f3-74f3-49e2-ba86-fe8e6d4569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Url xmlns="4d6b58fe-b6e2-4496-ba88-050e5841f7e3">
      <Url>https://www.collab.apps.be.ch/vol/webweu/newwebweu/_layouts/15/DocIdRedir.aspx?ID=VOL-1299631417-1667</Url>
      <Description>VOL-1299631417-1667</Description>
    </_dlc_DocIdUrl>
    <TaxCatchAll xmlns="4d6b58fe-b6e2-4496-ba88-050e5841f7e3">
      <Value>1</Value>
    </TaxCatchAll>
    <TaxKeywordTaxHTField xmlns="4d6b58fe-b6e2-4496-ba88-050e5841f7e3">
      <Terms xmlns="http://schemas.microsoft.com/office/infopath/2007/PartnerControls"/>
    </TaxKeywordTaxHTField>
    <_dlc_DocIdPersistId xmlns="4d6b58fe-b6e2-4496-ba88-050e5841f7e3" xsi:nil="true"/>
    <TaxCatchAllLabel xmlns="4d6b58fe-b6e2-4496-ba88-050e5841f7e3"/>
    <gwDocumentType_0 xmlns="4d6b58fe-b6e2-4496-ba88-050e5841f7e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Dokument</TermName>
          <TermId xmlns="http://schemas.microsoft.com/office/infopath/2007/PartnerControls">a37e0aed-a133-4700-b94c-91471235742f</TermId>
        </TermInfo>
      </Terms>
    </gwDocumentType_0>
    <_dlc_DocId xmlns="4d6b58fe-b6e2-4496-ba88-050e5841f7e3">VOL-1299631417-1667</_dlc_DocId>
  </documentManagement>
</p:properties>
</file>

<file path=customXml/itemProps1.xml><?xml version="1.0" encoding="utf-8"?>
<ds:datastoreItem xmlns:ds="http://schemas.openxmlformats.org/officeDocument/2006/customXml" ds:itemID="{B1DD83C3-DA7C-4E36-9286-93817F99A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6b58fe-b6e2-4496-ba88-050e5841f7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719B4-D3FC-4114-B0E8-DAE52FA187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4F358B8-9888-401C-808A-8CF28B0AC3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6B3DA8-969F-4E07-947F-6987FD0E8019}">
  <ds:schemaRefs>
    <ds:schemaRef ds:uri="http://purl.org/dc/terms/"/>
    <ds:schemaRef ds:uri="http://schemas.microsoft.com/office/2006/documentManagement/types"/>
    <ds:schemaRef ds:uri="4d6b58fe-b6e2-4496-ba88-050e5841f7e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Berechnungen</vt:lpstr>
      <vt:lpstr>Berechnungen!Druckbereich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Waschplatz Gesuch 2016</dc:title>
  <dc:creator>Amt für Landwirtschaft und Natur / ASP Pflanzenschutz</dc:creator>
  <cp:keywords/>
  <cp:lastModifiedBy>Steiner Thomas, WEU-LANAT-ASP-PS</cp:lastModifiedBy>
  <cp:lastPrinted>2017-05-02T15:10:58Z</cp:lastPrinted>
  <dcterms:created xsi:type="dcterms:W3CDTF">2016-09-02T09:15:59Z</dcterms:created>
  <dcterms:modified xsi:type="dcterms:W3CDTF">2022-01-04T09:34:48Z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0x010100F488EBAA86FA420BA4D470AC048A6EF70079D7445539C6D44587FE6969B10EE3C3</vt:lpwstr>
  </property>
  <property fmtid="{D5CDD505-2E9C-101B-9397-08002B2CF9AE}" pid="3" name="_dlc_DocIdItemGuid">
    <vt:lpwstr>d92d566e-8818-4cd8-b695-2c3916bdffa0</vt:lpwstr>
  </property>
  <property fmtid="{D5CDD505-2E9C-101B-9397-08002B2CF9AE}" pid="4" name="TaxKeyword">
    <vt:lpwstr/>
  </property>
  <property fmtid="{D5CDD505-2E9C-101B-9397-08002B2CF9AE}" pid="5" name="gwDocumentType">
    <vt:lpwstr>1;#Dokument|a37e0aed-a133-4700-b94c-91471235742f</vt:lpwstr>
  </property>
</Properties>
</file>