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76a-cfs-user.infra.be.ch\a76a-cfs-user\UserHomes\mdpk\Z_Systems\RedirectedFolders\Desktop\NewWeb\Pflanzenschutz\"/>
    </mc:Choice>
  </mc:AlternateContent>
  <workbookProtection workbookPassword="DFE8" lockStructure="1"/>
  <bookViews>
    <workbookView xWindow="38400" yWindow="465" windowWidth="29040" windowHeight="18240"/>
  </bookViews>
  <sheets>
    <sheet name="Berechnungen" sheetId="2" r:id="rId1"/>
  </sheets>
  <definedNames>
    <definedName name="_xlnm.Print_Area" localSheetId="0">Berechnungen!$A$1:$V$180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39" i="2" l="1"/>
  <c r="T101" i="2"/>
  <c r="B174" i="2"/>
  <c r="N139" i="2"/>
  <c r="N40" i="2"/>
  <c r="N111" i="2"/>
  <c r="N109" i="2"/>
  <c r="N110" i="2"/>
  <c r="N112" i="2"/>
  <c r="N113" i="2"/>
  <c r="N117" i="2"/>
  <c r="N106" i="2"/>
  <c r="E60" i="2"/>
  <c r="T78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H65" i="2"/>
  <c r="H66" i="2"/>
  <c r="G66" i="2"/>
  <c r="B66" i="2"/>
  <c r="B67" i="2"/>
  <c r="B68" i="2"/>
  <c r="B69" i="2"/>
  <c r="B70" i="2"/>
  <c r="B71" i="2"/>
  <c r="B72" i="2"/>
  <c r="B73" i="2"/>
  <c r="B65" i="2"/>
  <c r="T51" i="2"/>
  <c r="T52" i="2"/>
  <c r="V52" i="2" s="1"/>
  <c r="T53" i="2"/>
  <c r="V53" i="2" s="1"/>
  <c r="T54" i="2"/>
  <c r="T55" i="2"/>
  <c r="T56" i="2"/>
  <c r="V56" i="2" s="1"/>
  <c r="T57" i="2"/>
  <c r="T58" i="2"/>
  <c r="V58" i="2" s="1"/>
  <c r="T50" i="2"/>
  <c r="J139" i="2"/>
  <c r="N101" i="2"/>
  <c r="J101" i="2"/>
  <c r="T40" i="2"/>
  <c r="J40" i="2"/>
  <c r="P73" i="2"/>
  <c r="O73" i="2"/>
  <c r="N73" i="2"/>
  <c r="M73" i="2"/>
  <c r="L73" i="2"/>
  <c r="K73" i="2"/>
  <c r="J73" i="2"/>
  <c r="I73" i="2"/>
  <c r="H73" i="2"/>
  <c r="G73" i="2"/>
  <c r="P72" i="2"/>
  <c r="O72" i="2"/>
  <c r="N72" i="2"/>
  <c r="M72" i="2"/>
  <c r="L72" i="2"/>
  <c r="K72" i="2"/>
  <c r="J72" i="2"/>
  <c r="I72" i="2"/>
  <c r="H72" i="2"/>
  <c r="G72" i="2"/>
  <c r="P71" i="2"/>
  <c r="O71" i="2"/>
  <c r="N71" i="2"/>
  <c r="M71" i="2"/>
  <c r="L71" i="2"/>
  <c r="K71" i="2"/>
  <c r="J71" i="2"/>
  <c r="I71" i="2"/>
  <c r="H71" i="2"/>
  <c r="G71" i="2"/>
  <c r="P70" i="2"/>
  <c r="O70" i="2"/>
  <c r="N70" i="2"/>
  <c r="M70" i="2"/>
  <c r="L70" i="2"/>
  <c r="K70" i="2"/>
  <c r="J70" i="2"/>
  <c r="I70" i="2"/>
  <c r="H70" i="2"/>
  <c r="G70" i="2"/>
  <c r="P69" i="2"/>
  <c r="O69" i="2"/>
  <c r="N69" i="2"/>
  <c r="M69" i="2"/>
  <c r="L69" i="2"/>
  <c r="K69" i="2"/>
  <c r="J69" i="2"/>
  <c r="I69" i="2"/>
  <c r="H69" i="2"/>
  <c r="G69" i="2"/>
  <c r="P68" i="2"/>
  <c r="O68" i="2"/>
  <c r="N68" i="2"/>
  <c r="M68" i="2"/>
  <c r="L68" i="2"/>
  <c r="L75" i="2" s="1"/>
  <c r="K68" i="2"/>
  <c r="J68" i="2"/>
  <c r="I68" i="2"/>
  <c r="H68" i="2"/>
  <c r="G68" i="2"/>
  <c r="P67" i="2"/>
  <c r="O67" i="2"/>
  <c r="N67" i="2"/>
  <c r="M67" i="2"/>
  <c r="L67" i="2"/>
  <c r="K67" i="2"/>
  <c r="J67" i="2"/>
  <c r="I67" i="2"/>
  <c r="H67" i="2"/>
  <c r="G67" i="2"/>
  <c r="G65" i="2"/>
  <c r="P60" i="2"/>
  <c r="O60" i="2"/>
  <c r="N60" i="2"/>
  <c r="M60" i="2"/>
  <c r="L60" i="2"/>
  <c r="K60" i="2"/>
  <c r="J60" i="2"/>
  <c r="I60" i="2"/>
  <c r="H60" i="2"/>
  <c r="G60" i="2"/>
  <c r="U58" i="2"/>
  <c r="U53" i="2"/>
  <c r="U52" i="2"/>
  <c r="C60" i="2"/>
  <c r="P75" i="2"/>
  <c r="N120" i="2"/>
  <c r="E89" i="2"/>
  <c r="N116" i="2"/>
  <c r="U50" i="2" l="1"/>
  <c r="V50" i="2"/>
  <c r="U55" i="2"/>
  <c r="V55" i="2"/>
  <c r="U51" i="2"/>
  <c r="V51" i="2"/>
  <c r="U54" i="2"/>
  <c r="V54" i="2"/>
  <c r="U56" i="2"/>
  <c r="U57" i="2"/>
  <c r="V57" i="2"/>
  <c r="K75" i="2"/>
  <c r="I75" i="2"/>
  <c r="G75" i="2"/>
  <c r="O75" i="2"/>
  <c r="N75" i="2"/>
  <c r="M75" i="2"/>
  <c r="N122" i="2"/>
  <c r="N125" i="2" s="1"/>
  <c r="U60" i="2"/>
  <c r="H75" i="2"/>
  <c r="J75" i="2"/>
  <c r="T75" i="2"/>
  <c r="T60" i="2"/>
  <c r="V60" i="2" l="1"/>
  <c r="Q6" i="2"/>
  <c r="J120" i="2" s="1"/>
  <c r="T80" i="2"/>
  <c r="L83" i="2" l="1"/>
  <c r="L86" i="2" s="1"/>
  <c r="L88" i="2" s="1"/>
  <c r="N83" i="2"/>
  <c r="N86" i="2" s="1"/>
  <c r="N88" i="2" s="1"/>
  <c r="K83" i="2"/>
  <c r="K86" i="2" s="1"/>
  <c r="K88" i="2" s="1"/>
  <c r="J83" i="2"/>
  <c r="J86" i="2" s="1"/>
  <c r="J88" i="2" s="1"/>
  <c r="M83" i="2"/>
  <c r="M86" i="2" s="1"/>
  <c r="M88" i="2" s="1"/>
  <c r="I83" i="2"/>
  <c r="I86" i="2" s="1"/>
  <c r="I88" i="2" s="1"/>
  <c r="G83" i="2"/>
  <c r="P83" i="2"/>
  <c r="P86" i="2" s="1"/>
  <c r="P88" i="2" s="1"/>
  <c r="P91" i="2" s="1"/>
  <c r="H83" i="2"/>
  <c r="H86" i="2" s="1"/>
  <c r="H88" i="2" s="1"/>
  <c r="O83" i="2"/>
  <c r="O86" i="2" s="1"/>
  <c r="O88" i="2" s="1"/>
  <c r="Q7" i="2"/>
  <c r="P92" i="2" l="1"/>
  <c r="O91" i="2"/>
  <c r="O92" i="2"/>
  <c r="N91" i="2"/>
  <c r="N92" i="2"/>
  <c r="M91" i="2"/>
  <c r="J91" i="2"/>
  <c r="K92" i="2"/>
  <c r="I91" i="2"/>
  <c r="J92" i="2"/>
  <c r="H91" i="2"/>
  <c r="I92" i="2"/>
  <c r="L91" i="2"/>
  <c r="M92" i="2"/>
  <c r="G86" i="2"/>
  <c r="T83" i="2"/>
  <c r="L92" i="2"/>
  <c r="K91" i="2"/>
  <c r="L94" i="2" l="1"/>
  <c r="N94" i="2"/>
  <c r="G88" i="2"/>
  <c r="G92" i="2" s="1"/>
  <c r="T86" i="2"/>
  <c r="J94" i="2"/>
  <c r="M94" i="2"/>
  <c r="K94" i="2"/>
  <c r="O94" i="2"/>
  <c r="G91" i="2" l="1"/>
  <c r="G94" i="2" s="1"/>
  <c r="H92" i="2"/>
  <c r="R92" i="2" s="1"/>
  <c r="T92" i="2" s="1"/>
  <c r="T90" i="2"/>
  <c r="R91" i="2" l="1"/>
  <c r="I94" i="2"/>
  <c r="H94" i="2"/>
  <c r="T91" i="2" l="1"/>
  <c r="P94" i="2"/>
  <c r="R94" i="2" s="1"/>
  <c r="T94" i="2" s="1"/>
  <c r="T95" i="2" l="1"/>
  <c r="T88" i="2" s="1"/>
  <c r="Q8" i="2" s="1"/>
  <c r="J116" i="2" s="1"/>
</calcChain>
</file>

<file path=xl/sharedStrings.xml><?xml version="1.0" encoding="utf-8"?>
<sst xmlns="http://schemas.openxmlformats.org/spreadsheetml/2006/main" count="210" uniqueCount="167">
  <si>
    <t>Ort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</si>
  <si>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</si>
  <si>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</si>
  <si>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</si>
  <si>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</si>
  <si>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</si>
  <si>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</si>
  <si>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</si>
  <si>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</si>
  <si>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Gemüsebau</t>
  </si>
  <si>
    <t>m</t>
  </si>
  <si>
    <t>ha</t>
  </si>
  <si>
    <t>Spritzungen</t>
  </si>
  <si>
    <t>Waschungen</t>
  </si>
  <si>
    <t>Total</t>
  </si>
  <si>
    <t>Flächen:</t>
  </si>
  <si>
    <t>Mais</t>
  </si>
  <si>
    <t>Rüben</t>
  </si>
  <si>
    <t>Kartoffeln</t>
  </si>
  <si>
    <t>Raps</t>
  </si>
  <si>
    <t>Differenz</t>
  </si>
  <si>
    <t>Spritzfläche</t>
  </si>
  <si>
    <t>Felder sind zum Ausfüllen</t>
  </si>
  <si>
    <t>Liter</t>
  </si>
  <si>
    <t>Bedarf Ja /  Nein</t>
  </si>
  <si>
    <t>Grösse</t>
  </si>
  <si>
    <t>Waschplatz</t>
  </si>
  <si>
    <t>(Beton)-Platz</t>
  </si>
  <si>
    <t>Wasserversorgung</t>
  </si>
  <si>
    <t>Aufbereitungsanlage</t>
  </si>
  <si>
    <t>Summe maximal anrechenbare Kosten</t>
  </si>
  <si>
    <t>Auflagen:</t>
  </si>
  <si>
    <t>-</t>
  </si>
  <si>
    <t>Datum</t>
  </si>
  <si>
    <t>Unterschrift</t>
  </si>
  <si>
    <t>Telefon</t>
  </si>
  <si>
    <t>Name</t>
  </si>
  <si>
    <t>Vorname</t>
  </si>
  <si>
    <t>PLZ</t>
  </si>
  <si>
    <t>E-Mail</t>
  </si>
  <si>
    <t>Weitere Unterlagen:</t>
  </si>
  <si>
    <t>Bemerkungen</t>
  </si>
  <si>
    <t>CHF</t>
  </si>
  <si>
    <t>maximaler Beitrag (80%) =</t>
  </si>
  <si>
    <t>bis maximal 80% der anrechenbaren Kosten =</t>
  </si>
  <si>
    <t>Nov / Dez</t>
  </si>
  <si>
    <t>Jan / Feb</t>
  </si>
  <si>
    <t>(PID)</t>
  </si>
  <si>
    <t>Weizen o.ä.</t>
  </si>
  <si>
    <t>Gerste o.ä.</t>
  </si>
  <si>
    <t>Faktor (Optional)*</t>
  </si>
  <si>
    <t>Max Monat</t>
  </si>
  <si>
    <t>R.haltetank berechnung 1Monat</t>
  </si>
  <si>
    <t>R.haltetank berechnung 2 Monate anschliessend</t>
  </si>
  <si>
    <t>R.haltetank berechnung 3 Monate anschliessend</t>
  </si>
  <si>
    <t>R.haltetank berechnung 1Monat Max</t>
  </si>
  <si>
    <t>Min Monate</t>
  </si>
  <si>
    <t>R.haltetank berechnung 2*2 Mo</t>
  </si>
  <si>
    <t>Ø</t>
  </si>
  <si>
    <t>Differenz zwischen Waschwasseranfall und Verdunstung (Liter)</t>
  </si>
  <si>
    <t>z.B. Leitungen und/oder Befüllsystem</t>
  </si>
  <si>
    <t xml:space="preserve">Die Anlage wird sachgerecht unterhalten </t>
  </si>
  <si>
    <t>Anzahl Waschungen pro Monat (oder Spritzungen)</t>
  </si>
  <si>
    <t xml:space="preserve">Mit meiner Unterschrift </t>
  </si>
  <si>
    <t>Rütti</t>
  </si>
  <si>
    <t>3052 Zollikofen</t>
  </si>
  <si>
    <t>Volumen Rückhaltetank (mit Reserve)</t>
  </si>
  <si>
    <t>3. Maximal anrechenbare Kosten und Beitragsmaximum</t>
  </si>
  <si>
    <t>4. Auflagen und Gesuch</t>
  </si>
  <si>
    <t>*Optional können auch die Spritzungen (Behandlungen) eingegeben werden und mit dem Faktor geschätzt werden wieviele Waschungen pro Spritzung es braucht.</t>
  </si>
  <si>
    <t>Menge Waschwasser pro Jahr</t>
  </si>
  <si>
    <t>Wasser pro Waschung</t>
  </si>
  <si>
    <t>Menge Waschwasser (Liter)</t>
  </si>
  <si>
    <t>Rückhaltetank (mit Reserve)</t>
  </si>
  <si>
    <t>Planung und Baubewilligung</t>
  </si>
  <si>
    <t>max. anrechenbare Kosten für diesen Betrieb</t>
  </si>
  <si>
    <t>Beim Einsatz von Kupferpräparaten Pflicht</t>
  </si>
  <si>
    <t>Es werden maximal 80% der effektiven Kosten übernommen.</t>
  </si>
  <si>
    <t>Bemerkungen:</t>
  </si>
  <si>
    <t>1. Grunddaten und Waschwassermenge</t>
  </si>
  <si>
    <t>Waschwasseranfall gemäss Berechnung</t>
  </si>
  <si>
    <t>Tankvolumen gemäss Berechnung</t>
  </si>
  <si>
    <t>Die Spritze wird auf dem Waschplatz gewaschen UND befüllt</t>
  </si>
  <si>
    <t>Die Vertragsbedingungen gemäss Bewirtschaftungsvereibarung (GELAN-Vertrag) werden akzeptiert</t>
  </si>
  <si>
    <t>oder an: Fachstelle Pflanzenschutz, Rütti, 3052 Zollikofen</t>
  </si>
  <si>
    <t>Antragssteller</t>
  </si>
  <si>
    <t>Das ausgefüllte Dokument mit dem Vermerk "BPP" einsenden an:</t>
  </si>
  <si>
    <t xml:space="preserve">Fachstelle Pflanzenschutz </t>
  </si>
  <si>
    <t>oder</t>
  </si>
  <si>
    <t>Anzahl beteiligte Betriebe:</t>
  </si>
  <si>
    <t xml:space="preserve">Am besten werden die Waschungen pro Monat eingesetzt. Wird beispielsweise eine Behandlung auf drei Feldern gleichzeitig gemacht </t>
  </si>
  <si>
    <t>Schätzen Sie hier die Anzahl Waschungen Ihrer Spritze. Dies ist entscheidend für die Berechnung der Anlagengrösse (Dimensionierung).</t>
  </si>
  <si>
    <r>
      <t xml:space="preserve">2. Berechnung der Anlage </t>
    </r>
    <r>
      <rPr>
        <b/>
        <sz val="10"/>
        <color theme="1"/>
        <rFont val="Arial"/>
        <family val="2"/>
      </rPr>
      <t>(Dimensionierung: automatische Berechnung)</t>
    </r>
  </si>
  <si>
    <t>Achtung:</t>
  </si>
  <si>
    <t>definitive Beitragsabrechnung nach der Bauabnahme</t>
  </si>
  <si>
    <t>(Typ)</t>
  </si>
  <si>
    <t xml:space="preserve">  oder ist die Reinigung auf dem Feld genügend (z.B. bei Fungiziden), braucht es nur eine / keine Waschung.</t>
  </si>
  <si>
    <t>Einsatz von Kupferpräparaten</t>
  </si>
  <si>
    <t>Mittlere monatliche Verdunstung der Aufbereitungsanlage (Liter)</t>
  </si>
  <si>
    <t>Die ungewaschene Spritze darf nie im Regen stehen gelassen werden</t>
  </si>
  <si>
    <t>Zur Gesuchseinreichung wird zusätzlich eine Offerte verlangt</t>
  </si>
  <si>
    <t>Das ausgefüllte Dokument ist mit dem Vermerk "BPP" an die Fachstelle Pflanzenschutz einzureichen:</t>
  </si>
  <si>
    <t>Hinweise:</t>
  </si>
  <si>
    <t>Wird die Anlage kleiner realisiert, werden die Berechnungen und die maximalen anrechenbaren Kosten entsprechend angepasst</t>
  </si>
  <si>
    <t>Unabhängig von diesen Berechnungen werden maximal 80% der anrechenbaren Kosten übernommen</t>
  </si>
  <si>
    <t>Angaben und Unterlagen: Ihr Gesuch wird nur behandelt, wenn die verlangten Unterlagen vollständig und klar sind</t>
  </si>
  <si>
    <t>Das Gesuch wird abgewiesen, wenn Sie unwahre, täuschende oder bewusst unvollständige Angaben gemacht haben</t>
  </si>
  <si>
    <t>Wird die Anlage grösser konzipiert als gemäss Abschnitt 3 berechnet, trägt der Gesuchssteller / die Gesuchsstellerin die Mehrkosten</t>
  </si>
  <si>
    <t>Das Baugesuch ist Sache des Gesuchsstellers / der Gesuchsstellerin und ist bei der Gemeinde einzuholen.</t>
  </si>
  <si>
    <t xml:space="preserve">Namen und Adresse und PID </t>
  </si>
  <si>
    <t>der weiteren Betriebe:</t>
  </si>
  <si>
    <t>Unterstützt werden Anlagen gemäss Agridea-Merkblatt, andere Systeme werden bei Bedarf geprüft</t>
  </si>
  <si>
    <t>Wenn eine Aufbereitungsanlage installiert wird, ist die Trennung von Regen- / Waschwasser Pflicht (durch eine Überdachung)</t>
  </si>
  <si>
    <t>Strasse</t>
  </si>
  <si>
    <t xml:space="preserve">Kupferfilter </t>
  </si>
  <si>
    <t>Regenwassertrennung (Überdachung)</t>
  </si>
  <si>
    <t>Die Trennung des Regenwassers ist Pflicht</t>
  </si>
  <si>
    <t>031 636 49 10</t>
  </si>
  <si>
    <t>Schlammsammler mit Tauchbogen</t>
  </si>
  <si>
    <t>max. anrechenbare Kosten (CHF)</t>
  </si>
  <si>
    <t>Spritzmittelaufbewahrung</t>
  </si>
  <si>
    <t>Obst, Reben</t>
  </si>
  <si>
    <t>Anderes</t>
  </si>
  <si>
    <t>Kein Waschwasser oder Brühreste gelangen vom Platz ins Gewässer oder in die ARA oder versickern</t>
  </si>
  <si>
    <t>Bei Fragen helfen wir gerne:</t>
  </si>
  <si>
    <t>031 636 49 13</t>
  </si>
  <si>
    <t>(Thomas Steiner)</t>
  </si>
  <si>
    <t>(Hauptnummer)</t>
  </si>
  <si>
    <t>Oberfläche der Aufbereitungsanlage</t>
  </si>
  <si>
    <t>Spritze 1</t>
  </si>
  <si>
    <t>Spritze 2</t>
  </si>
  <si>
    <t>Spritze 3</t>
  </si>
  <si>
    <t>Spritze 4</t>
  </si>
  <si>
    <t>Spritze 5</t>
  </si>
  <si>
    <t>Spritze 6</t>
  </si>
  <si>
    <t>Spritze 7</t>
  </si>
  <si>
    <t>Spritze 8</t>
  </si>
  <si>
    <t>Spritzen</t>
  </si>
  <si>
    <t>(Verdunstungsfläche, inkl. 25% Reserve)</t>
  </si>
  <si>
    <t>Nach Möglichkeit sind Gemeinschaftsprojekte zu realisieren</t>
  </si>
  <si>
    <t xml:space="preserve">Damit das Gesuch bewilligt wird, muss eine Mindest-Waschwassermenge vorhanden sein </t>
  </si>
  <si>
    <r>
      <t>m</t>
    </r>
    <r>
      <rPr>
        <vertAlign val="superscript"/>
        <sz val="11"/>
        <color theme="1"/>
        <rFont val="Arial"/>
      </rPr>
      <t>2</t>
    </r>
  </si>
  <si>
    <r>
      <t>150 / m</t>
    </r>
    <r>
      <rPr>
        <vertAlign val="superscript"/>
        <sz val="11"/>
        <color theme="1"/>
        <rFont val="Arial"/>
      </rPr>
      <t>2</t>
    </r>
  </si>
  <si>
    <r>
      <t>250 / m</t>
    </r>
    <r>
      <rPr>
        <vertAlign val="superscript"/>
        <sz val="11"/>
        <color theme="1"/>
        <rFont val="Arial"/>
      </rPr>
      <t>2</t>
    </r>
  </si>
  <si>
    <r>
      <t>m</t>
    </r>
    <r>
      <rPr>
        <vertAlign val="superscript"/>
        <sz val="11"/>
        <color theme="1"/>
        <rFont val="Arial"/>
      </rPr>
      <t>3</t>
    </r>
  </si>
  <si>
    <r>
      <t>1500 / m</t>
    </r>
    <r>
      <rPr>
        <vertAlign val="superscript"/>
        <sz val="11"/>
        <color theme="1"/>
        <rFont val="Arial"/>
      </rPr>
      <t>3</t>
    </r>
  </si>
  <si>
    <r>
      <t>es sind max. 60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anrechenbar</t>
    </r>
  </si>
  <si>
    <r>
      <t>es sind max. 80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anrechenbar</t>
    </r>
  </si>
  <si>
    <r>
      <t>m</t>
    </r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  <family val="2"/>
      </rPr>
      <t xml:space="preserve"> / Jahr</t>
    </r>
  </si>
  <si>
    <r>
      <t>m</t>
    </r>
    <r>
      <rPr>
        <vertAlign val="superscript"/>
        <sz val="11"/>
        <color theme="1"/>
        <rFont val="Arial"/>
      </rPr>
      <t>3</t>
    </r>
    <r>
      <rPr>
        <sz val="11"/>
        <color theme="1"/>
        <rFont val="Arial"/>
        <family val="2"/>
      </rPr>
      <t xml:space="preserve"> /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 xml:space="preserve"> / Jahr</t>
    </r>
  </si>
  <si>
    <r>
      <t>berechnete Oberfläche der Aufbereitungsanlage in m</t>
    </r>
    <r>
      <rPr>
        <b/>
        <vertAlign val="superscript"/>
        <sz val="11"/>
        <color theme="1"/>
        <rFont val="Arial"/>
      </rPr>
      <t>2</t>
    </r>
  </si>
  <si>
    <r>
      <t>Mittlere Verdunstung (Wetterdaten) (Liter / m</t>
    </r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  <family val="2"/>
      </rPr>
      <t>)</t>
    </r>
  </si>
  <si>
    <r>
      <t>m</t>
    </r>
    <r>
      <rPr>
        <b/>
        <vertAlign val="superscript"/>
        <sz val="12"/>
        <color theme="1"/>
        <rFont val="Arial"/>
      </rPr>
      <t>3</t>
    </r>
  </si>
  <si>
    <r>
      <t>m</t>
    </r>
    <r>
      <rPr>
        <b/>
        <vertAlign val="superscript"/>
        <sz val="12"/>
        <color theme="1"/>
        <rFont val="Arial"/>
      </rPr>
      <t>2</t>
    </r>
  </si>
  <si>
    <t>Nein</t>
  </si>
  <si>
    <r>
      <t>Bedarfsnachweis und Gesuch für einen Füll- und</t>
    </r>
    <r>
      <rPr>
        <b/>
        <sz val="22"/>
        <color rgb="FFFF0000"/>
        <rFont val="Arial"/>
        <family val="2"/>
      </rPr>
      <t xml:space="preserve"> </t>
    </r>
    <r>
      <rPr>
        <b/>
        <sz val="22"/>
        <rFont val="Arial"/>
        <family val="2"/>
      </rPr>
      <t xml:space="preserve">Waschplatz 
</t>
    </r>
    <r>
      <rPr>
        <b/>
        <sz val="14"/>
        <rFont val="Arial"/>
        <family val="2"/>
      </rPr>
      <t>Massnahme 2 beim Berner Pflanzenschutzprojekt (BPP)</t>
    </r>
  </si>
  <si>
    <t>Die Auszahlung und die definitive Abrechnung erfolgen nach der Bauabnahme (mit den realisierten Dimensionen)</t>
  </si>
  <si>
    <r>
      <t xml:space="preserve">Eine finanzielle Unterstützung der Anschaffung ist nur möglich, wenn dieses Gesuch von der Fachstelle Pflanzenschutz </t>
    </r>
    <r>
      <rPr>
        <b/>
        <sz val="11"/>
        <color theme="1"/>
        <rFont val="Arial"/>
        <family val="2"/>
      </rPr>
      <t>vor Baubeginn</t>
    </r>
    <r>
      <rPr>
        <sz val="11"/>
        <color theme="1"/>
        <rFont val="Arial"/>
        <family val="2"/>
      </rPr>
      <t xml:space="preserve"> bewilligt wurde</t>
    </r>
  </si>
  <si>
    <t>bin ich mit den Berechnungen und den vorstehenden Auflagen einverstanden;</t>
  </si>
  <si>
    <t>bestätige ich, dass alle Angaben korrekt sind.</t>
  </si>
  <si>
    <t>beantrage ich die Unterstützung für die Massnahme 2 (gemäss Abschnitt 3 dieses Dokuments) des Berner Pflanzenschutzprojekts;</t>
  </si>
  <si>
    <r>
      <t xml:space="preserve">Kennzahlen </t>
    </r>
    <r>
      <rPr>
        <b/>
        <sz val="10"/>
        <color theme="1"/>
        <rFont val="Arial"/>
        <family val="2"/>
      </rPr>
      <t>(Wird automatisch berechnet, wenn alles ausgefüllt ist)</t>
    </r>
  </si>
  <si>
    <t>Rückhaltetank / techn. Anpassung Güllegrube</t>
  </si>
  <si>
    <t>Ha kumm.</t>
  </si>
  <si>
    <r>
      <t>2000 / m</t>
    </r>
    <r>
      <rPr>
        <vertAlign val="superscript"/>
        <sz val="11"/>
        <color theme="1"/>
        <rFont val="Arial"/>
      </rPr>
      <t>3</t>
    </r>
  </si>
  <si>
    <t>per Mail an: pflanzenschutz@be.ch</t>
  </si>
  <si>
    <t>Formularversion 20200201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</si>
</sst>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2"/>
      <color theme="1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0"/>
      <color theme="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vertAlign val="superscript"/>
      <sz val="11"/>
      <color theme="1"/>
      <name val="Arial"/>
    </font>
    <font>
      <b/>
      <vertAlign val="superscript"/>
      <sz val="11"/>
      <color theme="1"/>
      <name val="Arial"/>
    </font>
    <font>
      <b/>
      <vertAlign val="superscript"/>
      <sz val="12"/>
      <color theme="1"/>
      <name val="Arial"/>
    </font>
    <font>
      <sz val="11"/>
      <color theme="0" tint="-0.34998626667073579"/>
      <name val="Arial"/>
      <family val="2"/>
    </font>
    <font>
      <b/>
      <sz val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EEDD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3F3F3F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7F7F7F"/>
      </bottom>
      <diagonal/>
    </border>
    <border>
      <left style="thin">
        <color auto="1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6">
    <xf numFmtId="0" fontId="0" fillId="0" borderId="0" xfId="0"/>
    <xf numFmtId="1" fontId="0" fillId="0" borderId="0" xfId="0" applyNumberFormat="1"/>
    <xf numFmtId="0" fontId="0" fillId="0" borderId="0" xfId="0" applyAlignment="1">
      <alignment textRotation="90"/>
    </xf>
    <xf numFmtId="0" fontId="16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textRotation="45"/>
    </xf>
    <xf numFmtId="0" fontId="16" fillId="0" borderId="0" xfId="0" applyFont="1" applyAlignment="1">
      <alignment horizontal="left"/>
    </xf>
    <xf numFmtId="0" fontId="9" fillId="5" borderId="4" xfId="9"/>
    <xf numFmtId="0" fontId="11" fillId="6" borderId="4" xfId="11"/>
    <xf numFmtId="1" fontId="10" fillId="6" borderId="5" xfId="10" applyNumberFormat="1"/>
    <xf numFmtId="0" fontId="10" fillId="6" borderId="5" xfId="10"/>
    <xf numFmtId="0" fontId="10" fillId="6" borderId="5" xfId="10" applyAlignment="1">
      <alignment horizontal="left"/>
    </xf>
    <xf numFmtId="0" fontId="20" fillId="0" borderId="0" xfId="0" applyFont="1" applyBorder="1"/>
    <xf numFmtId="0" fontId="0" fillId="0" borderId="14" xfId="0" applyBorder="1"/>
    <xf numFmtId="0" fontId="20" fillId="0" borderId="16" xfId="0" applyFont="1" applyBorder="1"/>
    <xf numFmtId="0" fontId="0" fillId="0" borderId="17" xfId="0" applyBorder="1"/>
    <xf numFmtId="0" fontId="0" fillId="0" borderId="0" xfId="0" applyBorder="1"/>
    <xf numFmtId="0" fontId="0" fillId="0" borderId="0" xfId="0" applyBorder="1" applyAlignment="1">
      <alignment textRotation="45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0" xfId="0" applyNumberFormat="1"/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0" xfId="0" applyAlignment="1">
      <alignment horizontal="right"/>
    </xf>
    <xf numFmtId="0" fontId="16" fillId="33" borderId="0" xfId="0" applyFont="1" applyFill="1"/>
    <xf numFmtId="3" fontId="10" fillId="6" borderId="5" xfId="10" applyNumberFormat="1"/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5" fillId="0" borderId="10" xfId="16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16" applyBorder="1" applyAlignment="1">
      <alignment horizontal="center"/>
    </xf>
    <xf numFmtId="14" fontId="15" fillId="0" borderId="0" xfId="16" applyNumberFormat="1" applyBorder="1" applyAlignment="1">
      <alignment horizontal="center"/>
    </xf>
    <xf numFmtId="165" fontId="10" fillId="6" borderId="5" xfId="10" applyNumberFormat="1" applyAlignment="1">
      <alignment horizontal="right"/>
    </xf>
    <xf numFmtId="0" fontId="0" fillId="0" borderId="0" xfId="0" applyFill="1"/>
    <xf numFmtId="0" fontId="20" fillId="0" borderId="0" xfId="0" applyFont="1" applyFill="1" applyBorder="1" applyAlignment="1"/>
    <xf numFmtId="164" fontId="10" fillId="6" borderId="5" xfId="10" applyNumberFormat="1"/>
    <xf numFmtId="0" fontId="0" fillId="0" borderId="19" xfId="0" applyBorder="1"/>
    <xf numFmtId="0" fontId="0" fillId="0" borderId="28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" fontId="0" fillId="0" borderId="0" xfId="0" applyNumberFormat="1" applyFill="1"/>
    <xf numFmtId="0" fontId="16" fillId="0" borderId="0" xfId="0" applyFont="1" applyAlignment="1">
      <alignment horizontal="right"/>
    </xf>
    <xf numFmtId="0" fontId="0" fillId="0" borderId="0" xfId="0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0" xfId="0" applyFont="1" applyAlignment="1">
      <alignment horizontal="left"/>
    </xf>
    <xf numFmtId="1" fontId="25" fillId="0" borderId="30" xfId="0" applyNumberFormat="1" applyFont="1" applyFill="1" applyBorder="1"/>
    <xf numFmtId="3" fontId="0" fillId="0" borderId="30" xfId="0" applyNumberFormat="1" applyBorder="1"/>
    <xf numFmtId="1" fontId="0" fillId="0" borderId="30" xfId="0" applyNumberFormat="1" applyBorder="1"/>
    <xf numFmtId="0" fontId="16" fillId="0" borderId="30" xfId="0" applyFont="1" applyBorder="1"/>
    <xf numFmtId="0" fontId="0" fillId="0" borderId="30" xfId="0" applyBorder="1"/>
    <xf numFmtId="3" fontId="10" fillId="0" borderId="5" xfId="10" applyNumberFormat="1" applyFill="1"/>
    <xf numFmtId="0" fontId="0" fillId="0" borderId="0" xfId="0" applyFill="1" applyAlignment="1">
      <alignment textRotation="45"/>
    </xf>
    <xf numFmtId="0" fontId="0" fillId="0" borderId="0" xfId="0" applyBorder="1" applyAlignment="1"/>
    <xf numFmtId="0" fontId="0" fillId="0" borderId="0" xfId="0"/>
    <xf numFmtId="0" fontId="26" fillId="0" borderId="0" xfId="0" applyFont="1" applyAlignment="1">
      <alignment textRotation="45"/>
    </xf>
    <xf numFmtId="0" fontId="0" fillId="0" borderId="10" xfId="0" applyBorder="1"/>
    <xf numFmtId="0" fontId="16" fillId="0" borderId="31" xfId="0" applyFont="1" applyBorder="1"/>
    <xf numFmtId="0" fontId="16" fillId="0" borderId="10" xfId="0" applyFont="1" applyBorder="1"/>
    <xf numFmtId="3" fontId="19" fillId="6" borderId="10" xfId="10" applyNumberFormat="1" applyFont="1" applyBorder="1"/>
    <xf numFmtId="0" fontId="20" fillId="0" borderId="10" xfId="0" applyFont="1" applyFill="1" applyBorder="1" applyAlignment="1"/>
    <xf numFmtId="0" fontId="16" fillId="0" borderId="32" xfId="0" applyFont="1" applyBorder="1"/>
    <xf numFmtId="0" fontId="16" fillId="0" borderId="19" xfId="0" applyFont="1" applyBorder="1"/>
    <xf numFmtId="0" fontId="16" fillId="0" borderId="0" xfId="0" applyFont="1" applyFill="1"/>
    <xf numFmtId="0" fontId="16" fillId="0" borderId="0" xfId="0" applyFont="1" applyAlignment="1"/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164" fontId="19" fillId="6" borderId="11" xfId="1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textRotation="90"/>
    </xf>
    <xf numFmtId="165" fontId="10" fillId="6" borderId="11" xfId="10" applyNumberFormat="1" applyBorder="1" applyAlignment="1">
      <alignment vertical="center"/>
    </xf>
    <xf numFmtId="0" fontId="0" fillId="0" borderId="0" xfId="0" applyFont="1" applyAlignment="1">
      <alignment vertical="center"/>
    </xf>
    <xf numFmtId="164" fontId="20" fillId="0" borderId="11" xfId="0" applyNumberFormat="1" applyFont="1" applyFill="1" applyBorder="1" applyAlignment="1">
      <alignment vertical="center"/>
    </xf>
    <xf numFmtId="164" fontId="20" fillId="0" borderId="1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64" fontId="19" fillId="6" borderId="12" xfId="10" applyNumberFormat="1" applyFont="1" applyBorder="1" applyAlignment="1">
      <alignment horizontal="right" vertical="center"/>
    </xf>
    <xf numFmtId="164" fontId="9" fillId="5" borderId="4" xfId="9" applyNumberFormat="1" applyAlignment="1" applyProtection="1">
      <alignment horizontal="right"/>
      <protection locked="0"/>
    </xf>
    <xf numFmtId="3" fontId="9" fillId="5" borderId="4" xfId="9" applyNumberFormat="1" applyProtection="1">
      <protection locked="0"/>
    </xf>
    <xf numFmtId="0" fontId="9" fillId="5" borderId="4" xfId="9" applyProtection="1">
      <protection locked="0"/>
    </xf>
    <xf numFmtId="4" fontId="9" fillId="5" borderId="4" xfId="9" applyNumberFormat="1" applyProtection="1">
      <protection locked="0"/>
    </xf>
    <xf numFmtId="3" fontId="9" fillId="5" borderId="4" xfId="9" applyNumberFormat="1" applyAlignment="1" applyProtection="1">
      <alignment horizontal="right"/>
      <protection locked="0"/>
    </xf>
    <xf numFmtId="0" fontId="0" fillId="0" borderId="0" xfId="0"/>
    <xf numFmtId="0" fontId="31" fillId="0" borderId="0" xfId="0" applyFont="1" applyAlignment="1">
      <alignment textRotation="90"/>
    </xf>
    <xf numFmtId="0" fontId="0" fillId="0" borderId="0" xfId="0"/>
    <xf numFmtId="0" fontId="31" fillId="0" borderId="0" xfId="0" applyFont="1"/>
    <xf numFmtId="0" fontId="10" fillId="6" borderId="44" xfId="10" applyBorder="1"/>
    <xf numFmtId="0" fontId="31" fillId="0" borderId="30" xfId="0" applyFont="1" applyBorder="1"/>
    <xf numFmtId="0" fontId="9" fillId="5" borderId="4" xfId="9" applyAlignment="1" applyProtection="1">
      <alignment horizontal="left"/>
      <protection locked="0"/>
    </xf>
    <xf numFmtId="14" fontId="9" fillId="5" borderId="4" xfId="9" applyNumberFormat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5" fillId="0" borderId="10" xfId="16" applyBorder="1" applyAlignment="1">
      <alignment horizontal="center"/>
    </xf>
    <xf numFmtId="14" fontId="15" fillId="0" borderId="10" xfId="16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21" xfId="0" applyFont="1" applyBorder="1" applyAlignment="1">
      <alignment horizontal="left"/>
    </xf>
    <xf numFmtId="14" fontId="9" fillId="5" borderId="22" xfId="9" applyNumberFormat="1" applyBorder="1" applyAlignment="1" applyProtection="1">
      <alignment horizontal="left"/>
      <protection locked="0"/>
    </xf>
    <xf numFmtId="0" fontId="9" fillId="5" borderId="43" xfId="9" applyBorder="1" applyAlignment="1" applyProtection="1">
      <alignment horizontal="left"/>
      <protection locked="0"/>
    </xf>
    <xf numFmtId="0" fontId="9" fillId="5" borderId="23" xfId="9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4" fontId="9" fillId="34" borderId="4" xfId="9" applyNumberFormat="1" applyFill="1" applyAlignment="1" applyProtection="1">
      <alignment horizontal="center"/>
    </xf>
    <xf numFmtId="0" fontId="9" fillId="34" borderId="4" xfId="9" applyFill="1" applyAlignment="1" applyProtection="1">
      <alignment horizontal="center"/>
    </xf>
    <xf numFmtId="0" fontId="9" fillId="34" borderId="37" xfId="9" applyFill="1" applyBorder="1" applyAlignment="1" applyProtection="1">
      <alignment horizontal="center"/>
      <protection locked="0"/>
    </xf>
    <xf numFmtId="0" fontId="9" fillId="34" borderId="38" xfId="9" applyFill="1" applyBorder="1" applyAlignment="1" applyProtection="1">
      <alignment horizontal="center"/>
      <protection locked="0"/>
    </xf>
    <xf numFmtId="0" fontId="9" fillId="34" borderId="39" xfId="9" applyFill="1" applyBorder="1" applyAlignment="1" applyProtection="1">
      <alignment horizontal="center"/>
      <protection locked="0"/>
    </xf>
    <xf numFmtId="0" fontId="9" fillId="34" borderId="40" xfId="9" applyFill="1" applyBorder="1" applyAlignment="1" applyProtection="1">
      <alignment horizontal="center"/>
      <protection locked="0"/>
    </xf>
    <xf numFmtId="0" fontId="9" fillId="34" borderId="35" xfId="9" applyFill="1" applyBorder="1" applyAlignment="1" applyProtection="1">
      <alignment horizontal="center"/>
      <protection locked="0"/>
    </xf>
    <xf numFmtId="0" fontId="9" fillId="34" borderId="41" xfId="9" applyFill="1" applyBorder="1" applyAlignment="1" applyProtection="1">
      <alignment horizontal="center"/>
      <protection locked="0"/>
    </xf>
    <xf numFmtId="0" fontId="9" fillId="34" borderId="4" xfId="9" applyFill="1" applyAlignment="1" applyProtection="1">
      <alignment horizontal="center"/>
      <protection locked="0"/>
    </xf>
    <xf numFmtId="3" fontId="16" fillId="0" borderId="34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21" fillId="0" borderId="2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4" fontId="19" fillId="6" borderId="5" xfId="10" applyNumberFormat="1" applyFont="1" applyBorder="1" applyAlignment="1">
      <alignment horizontal="right" vertical="center"/>
    </xf>
    <xf numFmtId="0" fontId="9" fillId="5" borderId="24" xfId="9" applyBorder="1" applyAlignment="1" applyProtection="1">
      <alignment horizontal="left"/>
      <protection locked="0"/>
    </xf>
    <xf numFmtId="164" fontId="19" fillId="6" borderId="33" xfId="10" applyNumberFormat="1" applyFont="1" applyBorder="1" applyAlignment="1">
      <alignment horizontal="right" vertical="center"/>
    </xf>
    <xf numFmtId="0" fontId="0" fillId="0" borderId="36" xfId="0" applyBorder="1"/>
    <xf numFmtId="0" fontId="0" fillId="0" borderId="35" xfId="0" applyBorder="1"/>
    <xf numFmtId="0" fontId="9" fillId="5" borderId="22" xfId="9" applyBorder="1" applyAlignment="1" applyProtection="1">
      <alignment horizontal="center"/>
      <protection locked="0"/>
    </xf>
    <xf numFmtId="0" fontId="9" fillId="5" borderId="23" xfId="9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left"/>
    </xf>
    <xf numFmtId="49" fontId="15" fillId="0" borderId="10" xfId="16" applyNumberFormat="1" applyBorder="1" applyAlignment="1">
      <alignment horizontal="center"/>
    </xf>
    <xf numFmtId="3" fontId="9" fillId="5" borderId="4" xfId="9" applyNumberFormat="1" applyAlignment="1" applyProtection="1">
      <alignment horizontal="center"/>
      <protection locked="0"/>
    </xf>
    <xf numFmtId="0" fontId="9" fillId="5" borderId="4" xfId="9" applyNumberFormat="1" applyAlignment="1" applyProtection="1">
      <alignment horizontal="center"/>
      <protection locked="0"/>
    </xf>
    <xf numFmtId="0" fontId="9" fillId="5" borderId="4" xfId="9" applyAlignment="1" applyProtection="1">
      <alignment horizontal="left" vertical="top" wrapText="1"/>
      <protection locked="0"/>
    </xf>
    <xf numFmtId="0" fontId="9" fillId="5" borderId="4" xfId="9" applyAlignment="1" applyProtection="1">
      <alignment horizontal="left" vertical="top"/>
      <protection locked="0"/>
    </xf>
    <xf numFmtId="0" fontId="9" fillId="5" borderId="37" xfId="9" applyBorder="1" applyAlignment="1" applyProtection="1">
      <alignment horizontal="left" vertical="top" wrapText="1"/>
      <protection locked="0"/>
    </xf>
    <xf numFmtId="0" fontId="9" fillId="5" borderId="38" xfId="9" applyBorder="1" applyAlignment="1" applyProtection="1">
      <alignment horizontal="left" vertical="top" wrapText="1"/>
      <protection locked="0"/>
    </xf>
    <xf numFmtId="0" fontId="9" fillId="5" borderId="39" xfId="9" applyBorder="1" applyAlignment="1" applyProtection="1">
      <alignment horizontal="left" vertical="top" wrapText="1"/>
      <protection locked="0"/>
    </xf>
    <xf numFmtId="0" fontId="9" fillId="5" borderId="42" xfId="9" applyBorder="1" applyAlignment="1" applyProtection="1">
      <alignment horizontal="left" vertical="top" wrapText="1"/>
      <protection locked="0"/>
    </xf>
    <xf numFmtId="0" fontId="9" fillId="5" borderId="0" xfId="9" applyBorder="1" applyAlignment="1" applyProtection="1">
      <alignment horizontal="left" vertical="top" wrapText="1"/>
      <protection locked="0"/>
    </xf>
    <xf numFmtId="0" fontId="9" fillId="5" borderId="21" xfId="9" applyBorder="1" applyAlignment="1" applyProtection="1">
      <alignment horizontal="left" vertical="top" wrapText="1"/>
      <protection locked="0"/>
    </xf>
    <xf numFmtId="0" fontId="9" fillId="5" borderId="40" xfId="9" applyBorder="1" applyAlignment="1" applyProtection="1">
      <alignment horizontal="left" vertical="top" wrapText="1"/>
      <protection locked="0"/>
    </xf>
    <xf numFmtId="0" fontId="9" fillId="5" borderId="35" xfId="9" applyBorder="1" applyAlignment="1" applyProtection="1">
      <alignment horizontal="left" vertical="top" wrapText="1"/>
      <protection locked="0"/>
    </xf>
    <xf numFmtId="0" fontId="9" fillId="5" borderId="41" xfId="9" applyBorder="1" applyAlignment="1" applyProtection="1">
      <alignment horizontal="left" vertical="top" wrapText="1"/>
      <protection locked="0"/>
    </xf>
    <xf numFmtId="3" fontId="9" fillId="5" borderId="22" xfId="9" applyNumberFormat="1" applyBorder="1" applyAlignment="1" applyProtection="1">
      <alignment horizontal="center"/>
      <protection locked="0"/>
    </xf>
    <xf numFmtId="3" fontId="9" fillId="5" borderId="23" xfId="9" applyNumberFormat="1" applyBorder="1" applyAlignment="1" applyProtection="1">
      <alignment horizontal="center"/>
      <protection locked="0"/>
    </xf>
    <xf numFmtId="0" fontId="0" fillId="0" borderId="0" xfId="0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FF7979"/>
      <color rgb="FFFFEEDD"/>
      <color rgb="FFFFE4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tabSelected="1" view="pageLayout" zoomScale="96" zoomScalePageLayoutView="96" workbookViewId="0">
      <selection activeCell="J111" sqref="J111"/>
    </sheetView>
  </sheetViews>
  <sheetFormatPr baseColWidth="10" defaultColWidth="5.625" defaultRowHeight="14.25" x14ac:dyDescent="0.2"/>
  <cols>
    <col min="2" max="2" width="11.125" customWidth="1"/>
    <col min="3" max="3" width="5.625" customWidth="1"/>
    <col min="4" max="4" width="3.625" customWidth="1"/>
    <col min="5" max="5" width="6.5" customWidth="1"/>
    <col min="6" max="6" width="3.625" customWidth="1"/>
    <col min="7" max="16" width="6.125" customWidth="1"/>
    <col min="17" max="17" width="3.625" customWidth="1"/>
    <col min="18" max="19" width="5" customWidth="1"/>
    <col min="20" max="20" width="6.625" customWidth="1"/>
    <col min="22" max="22" width="10" customWidth="1"/>
    <col min="23" max="23" width="6.375" customWidth="1"/>
  </cols>
  <sheetData>
    <row r="1" spans="1:22" ht="61.5" customHeight="1" x14ac:dyDescent="0.4">
      <c r="A1" s="135" t="s">
        <v>155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14.25" customHeight="1" x14ac:dyDescent="0.2">
      <c r="M2" s="18"/>
      <c r="N2" s="18"/>
      <c r="O2" s="18"/>
    </row>
    <row r="3" spans="1:22" ht="14.25" customHeight="1" x14ac:dyDescent="0.2">
      <c r="A3" s="8"/>
      <c r="B3" t="s">
        <v>22</v>
      </c>
    </row>
    <row r="4" spans="1:22" ht="14.25" customHeight="1" thickBot="1" x14ac:dyDescent="0.25"/>
    <row r="5" spans="1:22" ht="26.25" customHeight="1" x14ac:dyDescent="0.4">
      <c r="B5" s="103" t="s">
        <v>85</v>
      </c>
      <c r="C5" s="104"/>
      <c r="D5" s="104"/>
      <c r="E5" s="104"/>
      <c r="F5" s="104"/>
      <c r="G5" s="105"/>
      <c r="I5" s="136" t="s">
        <v>161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</row>
    <row r="6" spans="1:22" ht="14.25" customHeight="1" x14ac:dyDescent="0.25">
      <c r="B6" t="s">
        <v>36</v>
      </c>
      <c r="C6" s="142"/>
      <c r="D6" s="142"/>
      <c r="E6" s="142"/>
      <c r="F6" s="142"/>
      <c r="G6" s="142"/>
      <c r="I6" s="52"/>
      <c r="J6" s="140" t="s">
        <v>70</v>
      </c>
      <c r="K6" s="140"/>
      <c r="L6" s="140"/>
      <c r="M6" s="140"/>
      <c r="N6" s="140"/>
      <c r="O6" s="140"/>
      <c r="P6" s="17"/>
      <c r="Q6" s="141">
        <f>T75</f>
        <v>0</v>
      </c>
      <c r="R6" s="141"/>
      <c r="S6" s="77" t="s">
        <v>152</v>
      </c>
      <c r="T6" s="13"/>
      <c r="U6" s="14"/>
    </row>
    <row r="7" spans="1:22" ht="14.25" customHeight="1" x14ac:dyDescent="0.25">
      <c r="B7" t="s">
        <v>37</v>
      </c>
      <c r="C7" s="101"/>
      <c r="D7" s="101"/>
      <c r="E7" s="101"/>
      <c r="F7" s="101"/>
      <c r="G7" s="101"/>
      <c r="I7" s="52"/>
      <c r="J7" s="140" t="s">
        <v>128</v>
      </c>
      <c r="K7" s="140"/>
      <c r="L7" s="140"/>
      <c r="M7" s="140"/>
      <c r="N7" s="140"/>
      <c r="O7" s="140"/>
      <c r="P7" s="17"/>
      <c r="Q7" s="141">
        <f>T80</f>
        <v>0</v>
      </c>
      <c r="R7" s="141"/>
      <c r="S7" s="77" t="s">
        <v>153</v>
      </c>
      <c r="T7" s="13"/>
      <c r="U7" s="14"/>
    </row>
    <row r="8" spans="1:22" ht="14.25" customHeight="1" thickBot="1" x14ac:dyDescent="0.3">
      <c r="B8" t="s">
        <v>113</v>
      </c>
      <c r="C8" s="101"/>
      <c r="D8" s="101"/>
      <c r="E8" s="101"/>
      <c r="F8" s="101"/>
      <c r="G8" s="101"/>
      <c r="I8" s="53"/>
      <c r="J8" s="139" t="s">
        <v>66</v>
      </c>
      <c r="K8" s="139"/>
      <c r="L8" s="139"/>
      <c r="M8" s="139"/>
      <c r="N8" s="139"/>
      <c r="O8" s="139"/>
      <c r="P8" s="54"/>
      <c r="Q8" s="143">
        <f>T88</f>
        <v>0</v>
      </c>
      <c r="R8" s="143"/>
      <c r="S8" s="78" t="s">
        <v>152</v>
      </c>
      <c r="T8" s="15"/>
      <c r="U8" s="16"/>
    </row>
    <row r="9" spans="1:22" ht="14.25" customHeight="1" x14ac:dyDescent="0.2">
      <c r="B9" t="s">
        <v>38</v>
      </c>
      <c r="C9" s="101"/>
      <c r="D9" s="101"/>
      <c r="E9" s="101"/>
      <c r="F9" s="101"/>
      <c r="G9" s="101"/>
    </row>
    <row r="10" spans="1:22" ht="14.25" customHeight="1" x14ac:dyDescent="0.2">
      <c r="B10" t="s">
        <v>0</v>
      </c>
      <c r="C10" s="101"/>
      <c r="D10" s="101"/>
      <c r="E10" s="101"/>
      <c r="F10" s="101"/>
      <c r="G10" s="101"/>
      <c r="I10" t="s">
        <v>86</v>
      </c>
    </row>
    <row r="11" spans="1:22" ht="14.25" customHeight="1" x14ac:dyDescent="0.2">
      <c r="B11" t="s">
        <v>35</v>
      </c>
      <c r="C11" s="101"/>
      <c r="D11" s="101"/>
      <c r="E11" s="101"/>
      <c r="F11" s="101"/>
      <c r="G11" s="101"/>
      <c r="H11" s="95"/>
      <c r="I11" s="95"/>
      <c r="J11" s="95"/>
      <c r="K11" s="95"/>
      <c r="L11" s="95"/>
      <c r="V11" s="6"/>
    </row>
    <row r="12" spans="1:22" ht="14.25" customHeight="1" x14ac:dyDescent="0.2">
      <c r="B12" t="s">
        <v>39</v>
      </c>
      <c r="C12" s="101"/>
      <c r="D12" s="101"/>
      <c r="E12" s="101"/>
      <c r="F12" s="101"/>
      <c r="G12" s="101"/>
      <c r="I12" t="s">
        <v>88</v>
      </c>
    </row>
    <row r="13" spans="1:22" ht="14.25" customHeight="1" x14ac:dyDescent="0.25">
      <c r="B13" s="97" t="s">
        <v>33</v>
      </c>
      <c r="C13" s="117"/>
      <c r="D13" s="118"/>
      <c r="E13" s="118"/>
      <c r="F13" s="118"/>
      <c r="G13" s="119"/>
      <c r="I13" s="3" t="s">
        <v>87</v>
      </c>
      <c r="U13" s="6"/>
      <c r="V13" s="6"/>
    </row>
    <row r="14" spans="1:22" ht="14.25" customHeight="1" x14ac:dyDescent="0.25">
      <c r="B14" t="s">
        <v>47</v>
      </c>
      <c r="C14" s="102"/>
      <c r="D14" s="101"/>
      <c r="E14" s="101"/>
      <c r="F14" s="101"/>
      <c r="G14" s="101"/>
      <c r="I14" s="3" t="s">
        <v>64</v>
      </c>
      <c r="V14" s="6"/>
    </row>
    <row r="15" spans="1:22" ht="14.25" customHeight="1" x14ac:dyDescent="0.25">
      <c r="I15" s="3" t="s">
        <v>65</v>
      </c>
      <c r="V15" s="6"/>
    </row>
    <row r="16" spans="1:22" s="75" customFormat="1" ht="14.25" customHeight="1" x14ac:dyDescent="0.25">
      <c r="N16" s="3"/>
      <c r="V16" s="6"/>
    </row>
    <row r="17" spans="2:22" ht="14.25" customHeight="1" x14ac:dyDescent="0.2">
      <c r="B17" s="108" t="s">
        <v>137</v>
      </c>
      <c r="C17" s="108"/>
      <c r="D17" s="144" t="s">
        <v>129</v>
      </c>
      <c r="E17" s="145"/>
      <c r="F17" s="75"/>
      <c r="G17" s="75"/>
      <c r="H17" s="144" t="s">
        <v>130</v>
      </c>
      <c r="I17" s="145"/>
      <c r="J17" s="144" t="s">
        <v>131</v>
      </c>
      <c r="K17" s="145"/>
      <c r="L17" s="144" t="s">
        <v>132</v>
      </c>
      <c r="M17" s="145"/>
      <c r="N17" s="144" t="s">
        <v>133</v>
      </c>
      <c r="O17" s="145"/>
      <c r="P17" s="144" t="s">
        <v>134</v>
      </c>
      <c r="Q17" s="145"/>
      <c r="R17" s="144" t="s">
        <v>135</v>
      </c>
      <c r="S17" s="145"/>
      <c r="T17" s="144" t="s">
        <v>136</v>
      </c>
      <c r="U17" s="145"/>
      <c r="V17" s="6"/>
    </row>
    <row r="18" spans="2:22" ht="14.25" customHeight="1" x14ac:dyDescent="0.2">
      <c r="D18" s="150"/>
      <c r="E18" s="150"/>
      <c r="F18" s="165" t="s">
        <v>10</v>
      </c>
      <c r="G18" s="165"/>
      <c r="H18" s="146"/>
      <c r="I18" s="147"/>
      <c r="J18" s="146"/>
      <c r="K18" s="147"/>
      <c r="L18" s="146"/>
      <c r="M18" s="147"/>
      <c r="N18" s="146"/>
      <c r="O18" s="147"/>
      <c r="P18" s="146"/>
      <c r="Q18" s="147"/>
      <c r="R18" s="146"/>
      <c r="S18" s="147"/>
      <c r="T18" s="146"/>
      <c r="U18" s="147"/>
    </row>
    <row r="19" spans="2:22" ht="14.25" customHeight="1" x14ac:dyDescent="0.2">
      <c r="B19" s="4"/>
      <c r="C19" s="4"/>
      <c r="D19" s="150"/>
      <c r="E19" s="150"/>
      <c r="F19" s="165" t="s">
        <v>23</v>
      </c>
      <c r="G19" s="165"/>
      <c r="H19" s="146"/>
      <c r="I19" s="147"/>
      <c r="J19" s="146"/>
      <c r="K19" s="147"/>
      <c r="L19" s="146"/>
      <c r="M19" s="147"/>
      <c r="N19" s="146"/>
      <c r="O19" s="147"/>
      <c r="P19" s="146"/>
      <c r="Q19" s="147"/>
      <c r="R19" s="146"/>
      <c r="S19" s="147"/>
      <c r="T19" s="146"/>
      <c r="U19" s="147"/>
    </row>
    <row r="20" spans="2:22" s="64" customFormat="1" ht="14.25" customHeight="1" x14ac:dyDescent="0.2">
      <c r="B20" s="4"/>
      <c r="C20" s="4"/>
      <c r="D20" s="163"/>
      <c r="E20" s="164"/>
      <c r="F20" s="165" t="s">
        <v>95</v>
      </c>
      <c r="G20" s="165"/>
      <c r="H20" s="163"/>
      <c r="I20" s="164"/>
      <c r="J20" s="163"/>
      <c r="K20" s="164"/>
      <c r="L20" s="163"/>
      <c r="M20" s="164"/>
      <c r="N20" s="163"/>
      <c r="O20" s="164"/>
      <c r="P20" s="163"/>
      <c r="Q20" s="164"/>
      <c r="R20" s="163"/>
      <c r="S20" s="164"/>
      <c r="T20" s="163"/>
      <c r="U20" s="164"/>
    </row>
    <row r="21" spans="2:22" ht="14.25" customHeight="1" x14ac:dyDescent="0.2">
      <c r="B21" s="4" t="s">
        <v>21</v>
      </c>
      <c r="C21" s="4"/>
      <c r="D21" s="151"/>
      <c r="E21" s="151"/>
      <c r="F21" s="165" t="s">
        <v>11</v>
      </c>
      <c r="G21" s="165"/>
      <c r="H21" s="146"/>
      <c r="I21" s="147"/>
      <c r="J21" s="146"/>
      <c r="K21" s="147"/>
      <c r="L21" s="146"/>
      <c r="M21" s="147"/>
      <c r="N21" s="146"/>
      <c r="O21" s="147"/>
      <c r="P21" s="146"/>
      <c r="Q21" s="147"/>
      <c r="R21" s="146"/>
      <c r="S21" s="147"/>
      <c r="T21" s="146"/>
      <c r="U21" s="147"/>
    </row>
    <row r="22" spans="2:22" ht="14.25" customHeight="1" x14ac:dyDescent="0.2"/>
    <row r="23" spans="2:22" s="64" customFormat="1" ht="14.25" customHeight="1" x14ac:dyDescent="0.2">
      <c r="B23" s="64" t="s">
        <v>97</v>
      </c>
      <c r="F23" s="146" t="s">
        <v>154</v>
      </c>
      <c r="G23" s="147"/>
    </row>
    <row r="24" spans="2:22" ht="14.25" customHeight="1" x14ac:dyDescent="0.2"/>
    <row r="25" spans="2:22" ht="14.25" customHeight="1" x14ac:dyDescent="0.2">
      <c r="B25" t="s">
        <v>89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</row>
    <row r="26" spans="2:22" ht="14.25" customHeight="1" x14ac:dyDescent="0.2">
      <c r="B26" s="41" t="s">
        <v>109</v>
      </c>
      <c r="F26" s="152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2:22" s="64" customFormat="1" ht="14.25" customHeight="1" x14ac:dyDescent="0.2">
      <c r="B27" s="41" t="s">
        <v>110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</row>
    <row r="28" spans="2:22" ht="14.25" customHeight="1" x14ac:dyDescent="0.2">
      <c r="B28" s="41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7"/>
    </row>
    <row r="29" spans="2:22" ht="14.25" customHeight="1" x14ac:dyDescent="0.2">
      <c r="B29" s="41" t="s">
        <v>78</v>
      </c>
      <c r="F29" s="154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6"/>
      <c r="V29" s="17"/>
    </row>
    <row r="30" spans="2:22" ht="14.25" customHeight="1" x14ac:dyDescent="0.2"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  <c r="V30" s="17"/>
    </row>
    <row r="31" spans="2:22" s="48" customFormat="1" ht="14.25" customHeight="1" x14ac:dyDescent="0.2"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9"/>
      <c r="V31" s="17"/>
    </row>
    <row r="32" spans="2:22" s="48" customFormat="1" ht="14.25" customHeight="1" x14ac:dyDescent="0.2">
      <c r="F32" s="157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9"/>
      <c r="V32" s="17"/>
    </row>
    <row r="33" spans="1:23" s="48" customFormat="1" ht="14.25" customHeight="1" x14ac:dyDescent="0.2">
      <c r="F33" s="157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9"/>
      <c r="V33" s="17"/>
    </row>
    <row r="34" spans="1:23" s="48" customFormat="1" ht="14.25" customHeight="1" x14ac:dyDescent="0.2">
      <c r="F34" s="157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9"/>
      <c r="V34" s="17"/>
    </row>
    <row r="35" spans="1:23" s="48" customFormat="1" ht="14.25" customHeight="1" x14ac:dyDescent="0.2"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9"/>
      <c r="V35" s="17"/>
    </row>
    <row r="36" spans="1:23" s="51" customFormat="1" ht="14.25" customHeight="1" x14ac:dyDescent="0.2">
      <c r="F36" s="157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9"/>
      <c r="V36" s="17"/>
    </row>
    <row r="37" spans="1:23" ht="14.25" customHeight="1" x14ac:dyDescent="0.2">
      <c r="F37" s="157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9"/>
      <c r="V37" s="17"/>
    </row>
    <row r="38" spans="1:23" ht="14.25" customHeight="1" x14ac:dyDescent="0.2">
      <c r="F38" s="160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</row>
    <row r="39" spans="1:23" x14ac:dyDescent="0.2">
      <c r="A39" s="66"/>
      <c r="B39" s="21"/>
      <c r="C39" s="21"/>
      <c r="D39" s="21"/>
      <c r="E39" s="66"/>
      <c r="F39" s="66" t="s">
        <v>166</v>
      </c>
      <c r="G39" s="66"/>
      <c r="H39" s="66"/>
      <c r="I39" s="66"/>
      <c r="J39" s="21"/>
      <c r="K39" s="21"/>
      <c r="L39" s="21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3" ht="15" customHeight="1" x14ac:dyDescent="0.2">
      <c r="B40" s="20"/>
      <c r="C40" s="37"/>
      <c r="D40" s="37"/>
      <c r="J40" s="109" t="str">
        <f>CONCATENATE($C$6," ",$C$7)</f>
        <v xml:space="preserve"> </v>
      </c>
      <c r="K40" s="109"/>
      <c r="L40" s="109"/>
      <c r="M40" s="109"/>
      <c r="N40" s="149">
        <f>$C$10</f>
        <v>0</v>
      </c>
      <c r="O40" s="149"/>
      <c r="P40" s="149"/>
      <c r="Q40" s="149"/>
      <c r="R40" s="36"/>
      <c r="S40" s="36"/>
      <c r="T40" s="110">
        <f>$C$13</f>
        <v>0</v>
      </c>
      <c r="U40" s="109"/>
      <c r="V40" s="109"/>
    </row>
    <row r="41" spans="1:23" ht="3.75" customHeight="1" x14ac:dyDescent="0.2">
      <c r="B41" s="46"/>
      <c r="C41" s="46"/>
      <c r="D41" s="4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9"/>
      <c r="U41" s="38"/>
      <c r="V41" s="38"/>
    </row>
    <row r="42" spans="1:23" s="17" customFormat="1" ht="27.75" customHeight="1" x14ac:dyDescent="0.4">
      <c r="A42" s="106" t="s">
        <v>79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48"/>
      <c r="W42" s="148"/>
    </row>
    <row r="43" spans="1:23" ht="7.5" customHeight="1" x14ac:dyDescent="0.2">
      <c r="B43" s="37"/>
      <c r="C43" s="37"/>
      <c r="D43" s="37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38"/>
      <c r="V43" s="38"/>
    </row>
    <row r="44" spans="1:23" ht="12.75" customHeight="1" x14ac:dyDescent="0.2">
      <c r="A44" t="s">
        <v>91</v>
      </c>
      <c r="B44" s="37"/>
      <c r="C44" s="37"/>
      <c r="D44" s="37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  <c r="U44" s="38"/>
      <c r="V44" s="38"/>
    </row>
    <row r="45" spans="1:23" ht="12.75" customHeight="1" x14ac:dyDescent="0.2">
      <c r="A45" t="s">
        <v>90</v>
      </c>
      <c r="B45" s="46"/>
      <c r="C45" s="46"/>
      <c r="D45" s="46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  <c r="U45" s="38"/>
      <c r="V45" s="38"/>
    </row>
    <row r="46" spans="1:23" ht="12.75" customHeight="1" x14ac:dyDescent="0.2">
      <c r="A46" t="s">
        <v>96</v>
      </c>
      <c r="B46" s="46"/>
      <c r="C46" s="46"/>
      <c r="D46" s="46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  <c r="U46" s="38"/>
      <c r="V46" s="38"/>
    </row>
    <row r="47" spans="1:23" s="48" customFormat="1" ht="12.75" customHeight="1" x14ac:dyDescent="0.2">
      <c r="A47" s="48" t="s">
        <v>69</v>
      </c>
      <c r="B47" s="47"/>
      <c r="C47" s="47"/>
      <c r="D47" s="47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9"/>
      <c r="U47" s="38"/>
      <c r="V47" s="38"/>
    </row>
    <row r="48" spans="1:23" ht="78.75" customHeight="1" x14ac:dyDescent="0.2">
      <c r="C48" s="55" t="s">
        <v>15</v>
      </c>
      <c r="E48" s="65" t="s">
        <v>71</v>
      </c>
      <c r="G48" s="96" t="s">
        <v>46</v>
      </c>
      <c r="H48" s="2" t="s">
        <v>1</v>
      </c>
      <c r="I48" s="2" t="s">
        <v>2</v>
      </c>
      <c r="J48" s="2" t="s">
        <v>3</v>
      </c>
      <c r="K48" s="2" t="s">
        <v>4</v>
      </c>
      <c r="L48" s="2" t="s">
        <v>5</v>
      </c>
      <c r="M48" s="2" t="s">
        <v>6</v>
      </c>
      <c r="N48" s="2" t="s">
        <v>7</v>
      </c>
      <c r="O48" s="2" t="s">
        <v>8</v>
      </c>
      <c r="P48" s="96" t="s">
        <v>45</v>
      </c>
      <c r="Q48" s="2"/>
      <c r="R48" s="62" t="s">
        <v>50</v>
      </c>
      <c r="S48" s="2"/>
      <c r="T48" s="2" t="s">
        <v>12</v>
      </c>
      <c r="U48" s="2" t="s">
        <v>13</v>
      </c>
      <c r="V48" s="96" t="s">
        <v>163</v>
      </c>
    </row>
    <row r="49" spans="1:22" ht="15" x14ac:dyDescent="0.25">
      <c r="C49" t="s">
        <v>11</v>
      </c>
      <c r="D49" s="7"/>
      <c r="E49" t="s">
        <v>23</v>
      </c>
      <c r="G49" t="s">
        <v>62</v>
      </c>
      <c r="V49" s="98"/>
    </row>
    <row r="50" spans="1:22" ht="15" x14ac:dyDescent="0.25">
      <c r="B50" s="92" t="s">
        <v>49</v>
      </c>
      <c r="C50" s="90"/>
      <c r="E50" s="91">
        <v>200</v>
      </c>
      <c r="G50" s="92"/>
      <c r="H50" s="92"/>
      <c r="I50" s="92"/>
      <c r="J50" s="92"/>
      <c r="K50" s="92"/>
      <c r="L50" s="92"/>
      <c r="M50" s="92"/>
      <c r="N50" s="92"/>
      <c r="O50" s="92"/>
      <c r="P50" s="92"/>
      <c r="R50" s="93">
        <v>1</v>
      </c>
      <c r="T50" s="10">
        <f>SUM(G50:P50)</f>
        <v>0</v>
      </c>
      <c r="U50" s="99">
        <f t="shared" ref="U50:U58" si="0">T50*R50</f>
        <v>0</v>
      </c>
      <c r="V50" s="100">
        <f>T50*C50</f>
        <v>0</v>
      </c>
    </row>
    <row r="51" spans="1:22" ht="15" x14ac:dyDescent="0.25">
      <c r="B51" s="92" t="s">
        <v>48</v>
      </c>
      <c r="C51" s="90"/>
      <c r="E51" s="91">
        <v>200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R51" s="93">
        <v>1</v>
      </c>
      <c r="T51" s="10">
        <f>SUM(G51:P51)</f>
        <v>0</v>
      </c>
      <c r="U51" s="99">
        <f t="shared" si="0"/>
        <v>0</v>
      </c>
      <c r="V51" s="100">
        <f t="shared" ref="V51:V58" si="1">T51*C51</f>
        <v>0</v>
      </c>
    </row>
    <row r="52" spans="1:22" ht="15" x14ac:dyDescent="0.25">
      <c r="B52" s="92" t="s">
        <v>16</v>
      </c>
      <c r="C52" s="90"/>
      <c r="E52" s="91">
        <v>200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R52" s="93">
        <v>1</v>
      </c>
      <c r="T52" s="10">
        <f t="shared" ref="T52:T58" si="2">SUM(G52:P52)</f>
        <v>0</v>
      </c>
      <c r="U52" s="99">
        <f t="shared" si="0"/>
        <v>0</v>
      </c>
      <c r="V52" s="100">
        <f t="shared" si="1"/>
        <v>0</v>
      </c>
    </row>
    <row r="53" spans="1:22" ht="15" x14ac:dyDescent="0.25">
      <c r="B53" s="92" t="s">
        <v>17</v>
      </c>
      <c r="C53" s="90"/>
      <c r="E53" s="91">
        <v>200</v>
      </c>
      <c r="G53" s="92"/>
      <c r="H53" s="92"/>
      <c r="I53" s="92"/>
      <c r="J53" s="92"/>
      <c r="K53" s="92"/>
      <c r="L53" s="92"/>
      <c r="M53" s="92"/>
      <c r="N53" s="92"/>
      <c r="O53" s="92"/>
      <c r="P53" s="92"/>
      <c r="R53" s="93">
        <v>1</v>
      </c>
      <c r="T53" s="10">
        <f t="shared" si="2"/>
        <v>0</v>
      </c>
      <c r="U53" s="99">
        <f t="shared" si="0"/>
        <v>0</v>
      </c>
      <c r="V53" s="100">
        <f t="shared" si="1"/>
        <v>0</v>
      </c>
    </row>
    <row r="54" spans="1:22" ht="15" x14ac:dyDescent="0.25">
      <c r="B54" s="92" t="s">
        <v>18</v>
      </c>
      <c r="C54" s="90"/>
      <c r="E54" s="91">
        <v>200</v>
      </c>
      <c r="G54" s="92"/>
      <c r="H54" s="92"/>
      <c r="I54" s="92"/>
      <c r="J54" s="92"/>
      <c r="K54" s="92"/>
      <c r="L54" s="92"/>
      <c r="M54" s="92"/>
      <c r="N54" s="92"/>
      <c r="O54" s="92"/>
      <c r="P54" s="92"/>
      <c r="R54" s="93">
        <v>1</v>
      </c>
      <c r="T54" s="10">
        <f t="shared" si="2"/>
        <v>0</v>
      </c>
      <c r="U54" s="99">
        <f t="shared" si="0"/>
        <v>0</v>
      </c>
      <c r="V54" s="100">
        <f t="shared" si="1"/>
        <v>0</v>
      </c>
    </row>
    <row r="55" spans="1:22" ht="15" x14ac:dyDescent="0.25">
      <c r="B55" s="92" t="s">
        <v>19</v>
      </c>
      <c r="C55" s="90"/>
      <c r="E55" s="91">
        <v>200</v>
      </c>
      <c r="G55" s="92"/>
      <c r="H55" s="92"/>
      <c r="I55" s="92"/>
      <c r="J55" s="92"/>
      <c r="K55" s="92"/>
      <c r="L55" s="92"/>
      <c r="M55" s="92"/>
      <c r="N55" s="92"/>
      <c r="O55" s="92"/>
      <c r="P55" s="92"/>
      <c r="R55" s="93">
        <v>1</v>
      </c>
      <c r="T55" s="10">
        <f t="shared" si="2"/>
        <v>0</v>
      </c>
      <c r="U55" s="99">
        <f t="shared" si="0"/>
        <v>0</v>
      </c>
      <c r="V55" s="100">
        <f t="shared" si="1"/>
        <v>0</v>
      </c>
    </row>
    <row r="56" spans="1:22" ht="15" x14ac:dyDescent="0.25">
      <c r="B56" s="92" t="s">
        <v>121</v>
      </c>
      <c r="C56" s="90"/>
      <c r="E56" s="91">
        <v>200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R56" s="93">
        <v>1</v>
      </c>
      <c r="T56" s="10">
        <f t="shared" si="2"/>
        <v>0</v>
      </c>
      <c r="U56" s="99">
        <f t="shared" si="0"/>
        <v>0</v>
      </c>
      <c r="V56" s="100">
        <f t="shared" si="1"/>
        <v>0</v>
      </c>
    </row>
    <row r="57" spans="1:22" ht="15" x14ac:dyDescent="0.25">
      <c r="B57" s="92" t="s">
        <v>9</v>
      </c>
      <c r="C57" s="90"/>
      <c r="E57" s="91">
        <v>200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R57" s="93">
        <v>1</v>
      </c>
      <c r="T57" s="10">
        <f t="shared" si="2"/>
        <v>0</v>
      </c>
      <c r="U57" s="99">
        <f t="shared" si="0"/>
        <v>0</v>
      </c>
      <c r="V57" s="100">
        <f t="shared" si="1"/>
        <v>0</v>
      </c>
    </row>
    <row r="58" spans="1:22" ht="15" x14ac:dyDescent="0.25">
      <c r="B58" s="92" t="s">
        <v>122</v>
      </c>
      <c r="C58" s="90"/>
      <c r="E58" s="91">
        <v>200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R58" s="93">
        <v>1</v>
      </c>
      <c r="T58" s="10">
        <f t="shared" si="2"/>
        <v>0</v>
      </c>
      <c r="U58" s="99">
        <f t="shared" si="0"/>
        <v>0</v>
      </c>
      <c r="V58" s="100">
        <f t="shared" si="1"/>
        <v>0</v>
      </c>
    </row>
    <row r="59" spans="1:22" ht="7.5" customHeight="1" x14ac:dyDescent="0.2">
      <c r="B59" s="5"/>
      <c r="E59" s="5"/>
      <c r="K59" s="5"/>
      <c r="L59" s="5"/>
      <c r="M59" s="5"/>
      <c r="V59" s="98"/>
    </row>
    <row r="60" spans="1:22" ht="15" x14ac:dyDescent="0.25">
      <c r="B60" s="5" t="s">
        <v>14</v>
      </c>
      <c r="C60" s="40">
        <f>SUM(C50:C58)</f>
        <v>0</v>
      </c>
      <c r="D60" s="12" t="s">
        <v>11</v>
      </c>
      <c r="E60" s="61">
        <f>AVERAGE(E50:E58)</f>
        <v>200</v>
      </c>
      <c r="F60" t="s">
        <v>58</v>
      </c>
      <c r="G60" s="11">
        <f t="shared" ref="G60:P60" si="3">SUM(G50:G58)</f>
        <v>0</v>
      </c>
      <c r="H60" s="11">
        <f t="shared" si="3"/>
        <v>0</v>
      </c>
      <c r="I60" s="11">
        <f t="shared" si="3"/>
        <v>0</v>
      </c>
      <c r="J60" s="11">
        <f t="shared" si="3"/>
        <v>0</v>
      </c>
      <c r="K60" s="11">
        <f t="shared" si="3"/>
        <v>0</v>
      </c>
      <c r="L60" s="11">
        <f t="shared" si="3"/>
        <v>0</v>
      </c>
      <c r="M60" s="11">
        <f t="shared" si="3"/>
        <v>0</v>
      </c>
      <c r="N60" s="11">
        <f t="shared" si="3"/>
        <v>0</v>
      </c>
      <c r="O60" s="11">
        <f t="shared" si="3"/>
        <v>0</v>
      </c>
      <c r="P60" s="11">
        <f t="shared" si="3"/>
        <v>0</v>
      </c>
      <c r="T60" s="10">
        <f>SUM(T50:T58)</f>
        <v>0</v>
      </c>
      <c r="U60" s="99">
        <f>SUM(U50:U58)</f>
        <v>0</v>
      </c>
      <c r="V60" s="100">
        <f>SUM(V50:V58)</f>
        <v>0</v>
      </c>
    </row>
    <row r="61" spans="1:22" ht="7.5" customHeight="1" x14ac:dyDescent="0.2"/>
    <row r="62" spans="1:22" ht="27.75" x14ac:dyDescent="0.4">
      <c r="A62" s="106" t="s">
        <v>92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</row>
    <row r="63" spans="1:22" ht="7.5" customHeight="1" x14ac:dyDescent="0.25">
      <c r="B63" s="5"/>
      <c r="C63" s="37"/>
      <c r="D63" s="37"/>
      <c r="E63" s="3"/>
      <c r="G63" s="3"/>
      <c r="H63" s="3"/>
      <c r="I63" s="3"/>
      <c r="J63" s="3"/>
      <c r="K63" s="3"/>
      <c r="L63" s="3"/>
      <c r="M63" s="3"/>
      <c r="N63" s="3"/>
      <c r="O63" s="3"/>
      <c r="P63" s="3"/>
      <c r="T63" s="3"/>
      <c r="U63" s="3"/>
    </row>
    <row r="64" spans="1:22" ht="15.75" thickBot="1" x14ac:dyDescent="0.3">
      <c r="A64" t="s">
        <v>72</v>
      </c>
      <c r="B64" s="5"/>
      <c r="C64" s="37"/>
      <c r="D64" s="37"/>
      <c r="E64" s="3"/>
      <c r="G64" s="3"/>
      <c r="H64" s="3"/>
      <c r="I64" s="3"/>
      <c r="J64" s="3"/>
      <c r="K64" s="3"/>
      <c r="L64" s="3"/>
      <c r="M64" s="3"/>
      <c r="N64" s="3"/>
      <c r="O64" s="3"/>
      <c r="P64" s="3"/>
      <c r="T64" s="3"/>
      <c r="U64" s="64"/>
      <c r="V64" s="64"/>
    </row>
    <row r="65" spans="1:22" ht="15.75" hidden="1" thickBot="1" x14ac:dyDescent="0.3">
      <c r="B65" s="5" t="str">
        <f t="shared" ref="B65:B73" si="4">B50</f>
        <v>Gerste o.ä.</v>
      </c>
      <c r="C65" s="37"/>
      <c r="D65" s="37"/>
      <c r="E65" s="9"/>
      <c r="G65" s="9">
        <f t="shared" ref="G65:P65" si="5">G50*$R50*$E50</f>
        <v>0</v>
      </c>
      <c r="H65" s="9">
        <f t="shared" si="5"/>
        <v>0</v>
      </c>
      <c r="I65" s="9">
        <f t="shared" si="5"/>
        <v>0</v>
      </c>
      <c r="J65" s="9">
        <f t="shared" si="5"/>
        <v>0</v>
      </c>
      <c r="K65" s="9">
        <f t="shared" si="5"/>
        <v>0</v>
      </c>
      <c r="L65" s="9">
        <f t="shared" si="5"/>
        <v>0</v>
      </c>
      <c r="M65" s="9">
        <f t="shared" si="5"/>
        <v>0</v>
      </c>
      <c r="N65" s="9">
        <f t="shared" si="5"/>
        <v>0</v>
      </c>
      <c r="O65" s="9">
        <f t="shared" si="5"/>
        <v>0</v>
      </c>
      <c r="P65" s="9">
        <f t="shared" si="5"/>
        <v>0</v>
      </c>
      <c r="T65" s="3"/>
      <c r="U65" s="64"/>
      <c r="V65" s="64"/>
    </row>
    <row r="66" spans="1:22" ht="15.75" hidden="1" thickBot="1" x14ac:dyDescent="0.3">
      <c r="B66" s="37" t="str">
        <f t="shared" si="4"/>
        <v>Weizen o.ä.</v>
      </c>
      <c r="C66" s="37"/>
      <c r="D66" s="37"/>
      <c r="E66" s="9"/>
      <c r="G66" s="9">
        <f t="shared" ref="G66:P66" si="6">G51*$R51*$E51</f>
        <v>0</v>
      </c>
      <c r="H66" s="9">
        <f t="shared" si="6"/>
        <v>0</v>
      </c>
      <c r="I66" s="9">
        <f t="shared" si="6"/>
        <v>0</v>
      </c>
      <c r="J66" s="9">
        <f t="shared" si="6"/>
        <v>0</v>
      </c>
      <c r="K66" s="9">
        <f t="shared" si="6"/>
        <v>0</v>
      </c>
      <c r="L66" s="9">
        <f t="shared" si="6"/>
        <v>0</v>
      </c>
      <c r="M66" s="9">
        <f t="shared" si="6"/>
        <v>0</v>
      </c>
      <c r="N66" s="9">
        <f t="shared" si="6"/>
        <v>0</v>
      </c>
      <c r="O66" s="9">
        <f t="shared" si="6"/>
        <v>0</v>
      </c>
      <c r="P66" s="9">
        <f t="shared" si="6"/>
        <v>0</v>
      </c>
      <c r="T66" s="3"/>
      <c r="U66" s="64"/>
      <c r="V66" s="64"/>
    </row>
    <row r="67" spans="1:22" ht="15.75" hidden="1" thickBot="1" x14ac:dyDescent="0.3">
      <c r="B67" s="37" t="str">
        <f t="shared" si="4"/>
        <v>Mais</v>
      </c>
      <c r="C67" s="37"/>
      <c r="D67" s="37"/>
      <c r="E67" s="9"/>
      <c r="G67" s="9">
        <f t="shared" ref="G67:P67" si="7">G52*$R52*$E52</f>
        <v>0</v>
      </c>
      <c r="H67" s="9">
        <f t="shared" si="7"/>
        <v>0</v>
      </c>
      <c r="I67" s="9">
        <f t="shared" si="7"/>
        <v>0</v>
      </c>
      <c r="J67" s="9">
        <f t="shared" si="7"/>
        <v>0</v>
      </c>
      <c r="K67" s="9">
        <f t="shared" si="7"/>
        <v>0</v>
      </c>
      <c r="L67" s="9">
        <f t="shared" si="7"/>
        <v>0</v>
      </c>
      <c r="M67" s="9">
        <f t="shared" si="7"/>
        <v>0</v>
      </c>
      <c r="N67" s="9">
        <f t="shared" si="7"/>
        <v>0</v>
      </c>
      <c r="O67" s="9">
        <f t="shared" si="7"/>
        <v>0</v>
      </c>
      <c r="P67" s="9">
        <f t="shared" si="7"/>
        <v>0</v>
      </c>
      <c r="T67" s="3"/>
      <c r="U67" s="64"/>
      <c r="V67" s="64"/>
    </row>
    <row r="68" spans="1:22" ht="15.75" hidden="1" thickBot="1" x14ac:dyDescent="0.3">
      <c r="B68" s="37" t="str">
        <f t="shared" si="4"/>
        <v>Rüben</v>
      </c>
      <c r="C68" s="37"/>
      <c r="D68" s="37"/>
      <c r="E68" s="9"/>
      <c r="G68" s="9">
        <f t="shared" ref="G68:P68" si="8">G53*$R53*$E53</f>
        <v>0</v>
      </c>
      <c r="H68" s="9">
        <f t="shared" si="8"/>
        <v>0</v>
      </c>
      <c r="I68" s="9">
        <f t="shared" si="8"/>
        <v>0</v>
      </c>
      <c r="J68" s="9">
        <f t="shared" si="8"/>
        <v>0</v>
      </c>
      <c r="K68" s="9">
        <f t="shared" si="8"/>
        <v>0</v>
      </c>
      <c r="L68" s="9">
        <f t="shared" si="8"/>
        <v>0</v>
      </c>
      <c r="M68" s="9">
        <f t="shared" si="8"/>
        <v>0</v>
      </c>
      <c r="N68" s="9">
        <f t="shared" si="8"/>
        <v>0</v>
      </c>
      <c r="O68" s="9">
        <f t="shared" si="8"/>
        <v>0</v>
      </c>
      <c r="P68" s="9">
        <f t="shared" si="8"/>
        <v>0</v>
      </c>
      <c r="T68" s="3"/>
      <c r="U68" s="64"/>
      <c r="V68" s="64"/>
    </row>
    <row r="69" spans="1:22" ht="15.75" hidden="1" thickBot="1" x14ac:dyDescent="0.3">
      <c r="B69" s="37" t="str">
        <f t="shared" si="4"/>
        <v>Kartoffeln</v>
      </c>
      <c r="C69" s="37"/>
      <c r="D69" s="37"/>
      <c r="E69" s="9"/>
      <c r="G69" s="9">
        <f t="shared" ref="G69:P69" si="9">G54*$R54*$E54</f>
        <v>0</v>
      </c>
      <c r="H69" s="9">
        <f t="shared" si="9"/>
        <v>0</v>
      </c>
      <c r="I69" s="9">
        <f t="shared" si="9"/>
        <v>0</v>
      </c>
      <c r="J69" s="9">
        <f t="shared" si="9"/>
        <v>0</v>
      </c>
      <c r="K69" s="9">
        <f t="shared" si="9"/>
        <v>0</v>
      </c>
      <c r="L69" s="9">
        <f t="shared" si="9"/>
        <v>0</v>
      </c>
      <c r="M69" s="9">
        <f t="shared" si="9"/>
        <v>0</v>
      </c>
      <c r="N69" s="9">
        <f t="shared" si="9"/>
        <v>0</v>
      </c>
      <c r="O69" s="9">
        <f t="shared" si="9"/>
        <v>0</v>
      </c>
      <c r="P69" s="9">
        <f t="shared" si="9"/>
        <v>0</v>
      </c>
      <c r="T69" s="3"/>
      <c r="U69" s="64"/>
      <c r="V69" s="64"/>
    </row>
    <row r="70" spans="1:22" ht="15.75" hidden="1" thickBot="1" x14ac:dyDescent="0.3">
      <c r="B70" s="37" t="str">
        <f t="shared" si="4"/>
        <v>Raps</v>
      </c>
      <c r="C70" s="37"/>
      <c r="D70" s="37"/>
      <c r="E70" s="9"/>
      <c r="G70" s="9">
        <f t="shared" ref="G70:P70" si="10">G55*$R55*$E55</f>
        <v>0</v>
      </c>
      <c r="H70" s="9">
        <f t="shared" si="10"/>
        <v>0</v>
      </c>
      <c r="I70" s="9">
        <f t="shared" si="10"/>
        <v>0</v>
      </c>
      <c r="J70" s="9">
        <f t="shared" si="10"/>
        <v>0</v>
      </c>
      <c r="K70" s="9">
        <f t="shared" si="10"/>
        <v>0</v>
      </c>
      <c r="L70" s="9">
        <f t="shared" si="10"/>
        <v>0</v>
      </c>
      <c r="M70" s="9">
        <f t="shared" si="10"/>
        <v>0</v>
      </c>
      <c r="N70" s="9">
        <f t="shared" si="10"/>
        <v>0</v>
      </c>
      <c r="O70" s="9">
        <f t="shared" si="10"/>
        <v>0</v>
      </c>
      <c r="P70" s="9">
        <f t="shared" si="10"/>
        <v>0</v>
      </c>
      <c r="T70" s="3"/>
      <c r="U70" s="64"/>
      <c r="V70" s="64"/>
    </row>
    <row r="71" spans="1:22" ht="15.75" hidden="1" thickBot="1" x14ac:dyDescent="0.3">
      <c r="B71" s="37" t="str">
        <f t="shared" si="4"/>
        <v>Obst, Reben</v>
      </c>
      <c r="C71" s="37"/>
      <c r="D71" s="37"/>
      <c r="E71" s="9"/>
      <c r="G71" s="9">
        <f t="shared" ref="G71:P71" si="11">G56*$R56*$E56</f>
        <v>0</v>
      </c>
      <c r="H71" s="9">
        <f t="shared" si="11"/>
        <v>0</v>
      </c>
      <c r="I71" s="9">
        <f t="shared" si="11"/>
        <v>0</v>
      </c>
      <c r="J71" s="9">
        <f t="shared" si="11"/>
        <v>0</v>
      </c>
      <c r="K71" s="9">
        <f t="shared" si="11"/>
        <v>0</v>
      </c>
      <c r="L71" s="9">
        <f t="shared" si="11"/>
        <v>0</v>
      </c>
      <c r="M71" s="9">
        <f t="shared" si="11"/>
        <v>0</v>
      </c>
      <c r="N71" s="9">
        <f t="shared" si="11"/>
        <v>0</v>
      </c>
      <c r="O71" s="9">
        <f t="shared" si="11"/>
        <v>0</v>
      </c>
      <c r="P71" s="9">
        <f t="shared" si="11"/>
        <v>0</v>
      </c>
      <c r="T71" s="3"/>
      <c r="U71" s="64"/>
      <c r="V71" s="64"/>
    </row>
    <row r="72" spans="1:22" ht="15.75" hidden="1" thickBot="1" x14ac:dyDescent="0.3">
      <c r="B72" s="37" t="str">
        <f t="shared" si="4"/>
        <v>Gemüsebau</v>
      </c>
      <c r="C72" s="37"/>
      <c r="D72" s="37"/>
      <c r="E72" s="9"/>
      <c r="G72" s="9">
        <f t="shared" ref="G72:P72" si="12">G57*$R57*$E57</f>
        <v>0</v>
      </c>
      <c r="H72" s="9">
        <f t="shared" si="12"/>
        <v>0</v>
      </c>
      <c r="I72" s="9">
        <f t="shared" si="12"/>
        <v>0</v>
      </c>
      <c r="J72" s="9">
        <f t="shared" si="12"/>
        <v>0</v>
      </c>
      <c r="K72" s="9">
        <f t="shared" si="12"/>
        <v>0</v>
      </c>
      <c r="L72" s="9">
        <f t="shared" si="12"/>
        <v>0</v>
      </c>
      <c r="M72" s="9">
        <f t="shared" si="12"/>
        <v>0</v>
      </c>
      <c r="N72" s="9">
        <f t="shared" si="12"/>
        <v>0</v>
      </c>
      <c r="O72" s="9">
        <f t="shared" si="12"/>
        <v>0</v>
      </c>
      <c r="P72" s="9">
        <f t="shared" si="12"/>
        <v>0</v>
      </c>
      <c r="T72" s="3"/>
      <c r="U72" s="64"/>
      <c r="V72" s="64"/>
    </row>
    <row r="73" spans="1:22" ht="15.75" hidden="1" thickBot="1" x14ac:dyDescent="0.3">
      <c r="B73" s="37" t="str">
        <f t="shared" si="4"/>
        <v>Anderes</v>
      </c>
      <c r="C73" s="37"/>
      <c r="D73" s="37"/>
      <c r="E73" s="9"/>
      <c r="G73" s="9">
        <f t="shared" ref="G73:P73" si="13">G58*$R58*$E58</f>
        <v>0</v>
      </c>
      <c r="H73" s="9">
        <f t="shared" si="13"/>
        <v>0</v>
      </c>
      <c r="I73" s="9">
        <f t="shared" si="13"/>
        <v>0</v>
      </c>
      <c r="J73" s="9">
        <f t="shared" si="13"/>
        <v>0</v>
      </c>
      <c r="K73" s="9">
        <f t="shared" si="13"/>
        <v>0</v>
      </c>
      <c r="L73" s="9">
        <f t="shared" si="13"/>
        <v>0</v>
      </c>
      <c r="M73" s="9">
        <f t="shared" si="13"/>
        <v>0</v>
      </c>
      <c r="N73" s="9">
        <f t="shared" si="13"/>
        <v>0</v>
      </c>
      <c r="O73" s="9">
        <f t="shared" si="13"/>
        <v>0</v>
      </c>
      <c r="P73" s="9">
        <f t="shared" si="13"/>
        <v>0</v>
      </c>
      <c r="T73" s="3"/>
      <c r="U73" s="64"/>
      <c r="V73" s="64"/>
    </row>
    <row r="74" spans="1:22" ht="15.75" hidden="1" thickBot="1" x14ac:dyDescent="0.3">
      <c r="B74" s="5"/>
      <c r="C74" s="37"/>
      <c r="D74" s="37"/>
      <c r="E74" s="3"/>
      <c r="G74" s="3"/>
      <c r="H74" s="3"/>
      <c r="I74" s="3"/>
      <c r="J74" s="3"/>
      <c r="K74" s="3"/>
      <c r="L74" s="3"/>
      <c r="M74" s="3"/>
      <c r="N74" s="3"/>
      <c r="O74" s="3"/>
      <c r="P74" s="3"/>
      <c r="T74" s="3"/>
      <c r="U74" s="64"/>
      <c r="V74" s="64"/>
    </row>
    <row r="75" spans="1:22" ht="17.25" thickBot="1" x14ac:dyDescent="0.3">
      <c r="B75" s="7" t="s">
        <v>14</v>
      </c>
      <c r="C75" s="7"/>
      <c r="D75" s="7"/>
      <c r="G75" s="33">
        <f t="shared" ref="G75:P75" si="14">SUM(G65:G73)</f>
        <v>0</v>
      </c>
      <c r="H75" s="33">
        <f t="shared" si="14"/>
        <v>0</v>
      </c>
      <c r="I75" s="33">
        <f t="shared" si="14"/>
        <v>0</v>
      </c>
      <c r="J75" s="33">
        <f t="shared" si="14"/>
        <v>0</v>
      </c>
      <c r="K75" s="33">
        <f t="shared" si="14"/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8"/>
      <c r="R75" s="28"/>
      <c r="S75" s="28"/>
      <c r="T75" s="80">
        <f>ROUNDUP(SUM(E75:P75),-1)/1000</f>
        <v>0</v>
      </c>
      <c r="U75" s="79" t="s">
        <v>148</v>
      </c>
      <c r="V75" s="64"/>
    </row>
    <row r="76" spans="1:22" ht="7.5" customHeight="1" x14ac:dyDescent="0.25">
      <c r="B76" s="5"/>
      <c r="C76" s="37"/>
      <c r="D76" s="37"/>
      <c r="E76" s="3"/>
      <c r="G76" s="3"/>
      <c r="H76" s="3"/>
      <c r="I76" s="3"/>
      <c r="J76" s="3"/>
      <c r="K76" s="3"/>
      <c r="L76" s="3"/>
      <c r="M76" s="3"/>
      <c r="N76" s="3"/>
      <c r="O76" s="3"/>
      <c r="P76" s="3"/>
      <c r="T76" s="81"/>
      <c r="U76" s="79"/>
      <c r="V76" s="64"/>
    </row>
    <row r="77" spans="1:22" ht="17.25" thickBot="1" x14ac:dyDescent="0.25">
      <c r="A77" t="s">
        <v>151</v>
      </c>
      <c r="T77" s="79"/>
      <c r="U77" s="79"/>
      <c r="V77" s="64"/>
    </row>
    <row r="78" spans="1:22" ht="17.25" thickBot="1" x14ac:dyDescent="0.25">
      <c r="E78" s="1"/>
      <c r="G78" s="56">
        <v>5</v>
      </c>
      <c r="H78" s="56">
        <v>25</v>
      </c>
      <c r="I78" s="56">
        <v>50</v>
      </c>
      <c r="J78" s="56">
        <v>75</v>
      </c>
      <c r="K78" s="56">
        <v>85</v>
      </c>
      <c r="L78" s="56">
        <v>95</v>
      </c>
      <c r="M78" s="56">
        <v>80</v>
      </c>
      <c r="N78" s="56">
        <v>50</v>
      </c>
      <c r="O78" s="56">
        <v>25</v>
      </c>
      <c r="P78" s="56">
        <v>10</v>
      </c>
      <c r="Q78" s="49"/>
      <c r="R78" s="49"/>
      <c r="S78" s="49"/>
      <c r="T78" s="82">
        <f>SUM(E78:P78)/1000</f>
        <v>0.5</v>
      </c>
      <c r="U78" s="79" t="s">
        <v>149</v>
      </c>
      <c r="V78" s="64"/>
    </row>
    <row r="79" spans="1:22" ht="3.75" customHeight="1" thickBot="1" x14ac:dyDescent="0.25">
      <c r="T79" s="83"/>
      <c r="U79" s="79"/>
      <c r="V79" s="64"/>
    </row>
    <row r="80" spans="1:22" ht="19.5" customHeight="1" thickBot="1" x14ac:dyDescent="0.3">
      <c r="B80" s="3" t="s">
        <v>150</v>
      </c>
      <c r="C80" s="3"/>
      <c r="D80" s="3"/>
      <c r="E80" s="3"/>
      <c r="G80" s="3"/>
      <c r="H80" s="3"/>
      <c r="J80" t="s">
        <v>138</v>
      </c>
      <c r="T80" s="84">
        <f>ROUNDUP(T75*1.25/T78,0)</f>
        <v>0</v>
      </c>
      <c r="U80" s="85" t="s">
        <v>141</v>
      </c>
      <c r="V80" s="64"/>
    </row>
    <row r="81" spans="1:22" ht="7.5" customHeight="1" x14ac:dyDescent="0.2">
      <c r="T81" s="83"/>
      <c r="U81" s="79"/>
      <c r="V81" s="64"/>
    </row>
    <row r="82" spans="1:22" ht="15" thickBot="1" x14ac:dyDescent="0.25">
      <c r="A82" t="s">
        <v>98</v>
      </c>
      <c r="T82" s="83"/>
      <c r="U82" s="79"/>
      <c r="V82" s="64"/>
    </row>
    <row r="83" spans="1:22" ht="17.25" thickBot="1" x14ac:dyDescent="0.25">
      <c r="E83" s="28"/>
      <c r="G83" s="57">
        <f t="shared" ref="G83:P83" si="15">G78*$T$80</f>
        <v>0</v>
      </c>
      <c r="H83" s="57">
        <f t="shared" si="15"/>
        <v>0</v>
      </c>
      <c r="I83" s="57">
        <f t="shared" si="15"/>
        <v>0</v>
      </c>
      <c r="J83" s="57">
        <f t="shared" si="15"/>
        <v>0</v>
      </c>
      <c r="K83" s="57">
        <f t="shared" si="15"/>
        <v>0</v>
      </c>
      <c r="L83" s="57">
        <f t="shared" si="15"/>
        <v>0</v>
      </c>
      <c r="M83" s="57">
        <f t="shared" si="15"/>
        <v>0</v>
      </c>
      <c r="N83" s="57">
        <f t="shared" si="15"/>
        <v>0</v>
      </c>
      <c r="O83" s="57">
        <f t="shared" si="15"/>
        <v>0</v>
      </c>
      <c r="P83" s="57">
        <f t="shared" si="15"/>
        <v>0</v>
      </c>
      <c r="T83" s="86">
        <f>ROUND(SUM(E83:P83),-1)/1000</f>
        <v>0</v>
      </c>
      <c r="U83" s="79" t="s">
        <v>148</v>
      </c>
      <c r="V83" s="64"/>
    </row>
    <row r="84" spans="1:22" ht="7.5" customHeight="1" x14ac:dyDescent="0.2">
      <c r="T84" s="83"/>
      <c r="U84" s="79"/>
      <c r="V84" s="64"/>
    </row>
    <row r="85" spans="1:22" ht="15" thickBot="1" x14ac:dyDescent="0.25">
      <c r="A85" t="s">
        <v>59</v>
      </c>
      <c r="T85" s="79"/>
      <c r="U85" s="79"/>
      <c r="V85" s="64"/>
    </row>
    <row r="86" spans="1:22" ht="17.25" thickBot="1" x14ac:dyDescent="0.3">
      <c r="B86" s="3" t="s">
        <v>20</v>
      </c>
      <c r="C86" s="3"/>
      <c r="D86" s="3"/>
      <c r="E86" s="1"/>
      <c r="G86" s="58">
        <f t="shared" ref="G86:P86" si="16">G83-G75</f>
        <v>0</v>
      </c>
      <c r="H86" s="58">
        <f t="shared" si="16"/>
        <v>0</v>
      </c>
      <c r="I86" s="58">
        <f t="shared" si="16"/>
        <v>0</v>
      </c>
      <c r="J86" s="58">
        <f t="shared" si="16"/>
        <v>0</v>
      </c>
      <c r="K86" s="58">
        <f t="shared" si="16"/>
        <v>0</v>
      </c>
      <c r="L86" s="58">
        <f t="shared" si="16"/>
        <v>0</v>
      </c>
      <c r="M86" s="58">
        <f t="shared" si="16"/>
        <v>0</v>
      </c>
      <c r="N86" s="58">
        <f t="shared" si="16"/>
        <v>0</v>
      </c>
      <c r="O86" s="58">
        <f t="shared" si="16"/>
        <v>0</v>
      </c>
      <c r="P86" s="58">
        <f t="shared" si="16"/>
        <v>0</v>
      </c>
      <c r="Q86" s="1"/>
      <c r="R86" s="1"/>
      <c r="S86" s="1"/>
      <c r="T86" s="87">
        <f>ROUND(SUM(E86:P86),-1)/1000</f>
        <v>0</v>
      </c>
      <c r="U86" s="79" t="s">
        <v>148</v>
      </c>
      <c r="V86" s="64"/>
    </row>
    <row r="87" spans="1:22" ht="7.5" customHeight="1" thickBot="1" x14ac:dyDescent="0.25">
      <c r="T87" s="88"/>
      <c r="U87" s="79"/>
      <c r="V87" s="64"/>
    </row>
    <row r="88" spans="1:22" ht="17.25" thickBot="1" x14ac:dyDescent="0.3">
      <c r="B88" s="73" t="s">
        <v>73</v>
      </c>
      <c r="C88" s="3"/>
      <c r="D88" s="3"/>
      <c r="G88" s="71" t="str">
        <f t="shared" ref="G88:P88" si="17">IF(G86&lt;0,G86*-1,"")</f>
        <v/>
      </c>
      <c r="H88" s="71" t="str">
        <f t="shared" si="17"/>
        <v/>
      </c>
      <c r="I88" s="71" t="str">
        <f t="shared" si="17"/>
        <v/>
      </c>
      <c r="J88" s="71" t="str">
        <f t="shared" si="17"/>
        <v/>
      </c>
      <c r="K88" s="71" t="str">
        <f t="shared" si="17"/>
        <v/>
      </c>
      <c r="L88" s="71" t="str">
        <f t="shared" si="17"/>
        <v/>
      </c>
      <c r="M88" s="71" t="str">
        <f t="shared" si="17"/>
        <v/>
      </c>
      <c r="N88" s="71" t="str">
        <f t="shared" si="17"/>
        <v/>
      </c>
      <c r="O88" s="71" t="str">
        <f t="shared" si="17"/>
        <v/>
      </c>
      <c r="P88" s="71" t="str">
        <f t="shared" si="17"/>
        <v/>
      </c>
      <c r="Q88" s="3"/>
      <c r="R88" s="3"/>
      <c r="S88" s="3"/>
      <c r="T88" s="89">
        <f>IF(T75=0,0,ROUNDUP(MAX((T95),T90)*1.25+6*E60/1000,1))</f>
        <v>0</v>
      </c>
      <c r="U88" s="79" t="s">
        <v>148</v>
      </c>
      <c r="V88" s="64"/>
    </row>
    <row r="89" spans="1:22" ht="5.25" customHeight="1" x14ac:dyDescent="0.25">
      <c r="A89" s="66"/>
      <c r="B89" s="68"/>
      <c r="C89" s="68"/>
      <c r="D89" s="68"/>
      <c r="E89" s="68" t="str">
        <f>IF(E86&lt;0,E86*-1,"")</f>
        <v/>
      </c>
      <c r="F89" s="66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68"/>
      <c r="R89" s="68"/>
      <c r="S89" s="68"/>
      <c r="T89" s="69"/>
      <c r="U89" s="70"/>
      <c r="V89" s="66"/>
    </row>
    <row r="90" spans="1:22" ht="15" hidden="1" x14ac:dyDescent="0.25">
      <c r="B90" s="3" t="s">
        <v>55</v>
      </c>
      <c r="C90" s="3"/>
      <c r="D90" s="3"/>
      <c r="E90" s="3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3"/>
      <c r="R90" s="3"/>
      <c r="S90" s="3"/>
      <c r="T90">
        <f>MAX(E88:P88)/1000</f>
        <v>0</v>
      </c>
      <c r="U90" t="s">
        <v>51</v>
      </c>
    </row>
    <row r="91" spans="1:22" ht="15.75" hidden="1" x14ac:dyDescent="0.25">
      <c r="B91" s="3" t="s">
        <v>52</v>
      </c>
      <c r="C91" s="3"/>
      <c r="D91" s="3"/>
      <c r="E91" s="3"/>
      <c r="G91" s="59" t="str">
        <f>G88</f>
        <v/>
      </c>
      <c r="H91" s="59" t="str">
        <f t="shared" ref="H91:P91" si="18">H88</f>
        <v/>
      </c>
      <c r="I91" s="59" t="str">
        <f t="shared" si="18"/>
        <v/>
      </c>
      <c r="J91" s="59" t="str">
        <f t="shared" si="18"/>
        <v/>
      </c>
      <c r="K91" s="59" t="str">
        <f t="shared" si="18"/>
        <v/>
      </c>
      <c r="L91" s="59" t="str">
        <f t="shared" si="18"/>
        <v/>
      </c>
      <c r="M91" s="59" t="str">
        <f t="shared" si="18"/>
        <v/>
      </c>
      <c r="N91" s="59" t="str">
        <f t="shared" si="18"/>
        <v/>
      </c>
      <c r="O91" s="59" t="str">
        <f t="shared" si="18"/>
        <v/>
      </c>
      <c r="P91" s="59" t="str">
        <f t="shared" si="18"/>
        <v/>
      </c>
      <c r="Q91" s="3"/>
      <c r="R91" s="3" t="str">
        <f>IF((SUM(G91:P91))&gt;0,1,"")</f>
        <v/>
      </c>
      <c r="S91" s="3"/>
      <c r="T91" t="str">
        <f>IF(ISNUMBER(R91),SUM(G91:P91)/1000,"")</f>
        <v/>
      </c>
      <c r="U91" s="42"/>
    </row>
    <row r="92" spans="1:22" ht="15" hidden="1" x14ac:dyDescent="0.25">
      <c r="B92" s="3" t="s">
        <v>53</v>
      </c>
      <c r="C92" s="3"/>
      <c r="D92" s="3"/>
      <c r="G92" s="60" t="str">
        <f t="shared" ref="G92:P92" si="19">IF(OR(ISNUMBER(F88),(ISNUMBER(H88))),G88,"")</f>
        <v/>
      </c>
      <c r="H92" s="60" t="str">
        <f t="shared" si="19"/>
        <v/>
      </c>
      <c r="I92" s="60" t="str">
        <f t="shared" si="19"/>
        <v/>
      </c>
      <c r="J92" s="60" t="str">
        <f t="shared" si="19"/>
        <v/>
      </c>
      <c r="K92" s="60" t="str">
        <f t="shared" si="19"/>
        <v/>
      </c>
      <c r="L92" s="60" t="str">
        <f t="shared" si="19"/>
        <v/>
      </c>
      <c r="M92" s="60" t="str">
        <f t="shared" si="19"/>
        <v/>
      </c>
      <c r="N92" s="60" t="str">
        <f t="shared" si="19"/>
        <v/>
      </c>
      <c r="O92" s="60" t="str">
        <f t="shared" si="19"/>
        <v/>
      </c>
      <c r="P92" s="60" t="str">
        <f t="shared" si="19"/>
        <v/>
      </c>
      <c r="R92" s="3" t="str">
        <f>IF((SUM(G92:P92))&gt;0,1,"")</f>
        <v/>
      </c>
      <c r="S92" s="3"/>
      <c r="T92" t="str">
        <f>IF(ISNUMBER(R92),SUM(G92:P92)/1000,"")</f>
        <v/>
      </c>
    </row>
    <row r="93" spans="1:22" ht="15" hidden="1" x14ac:dyDescent="0.25">
      <c r="B93" s="32" t="s">
        <v>57</v>
      </c>
      <c r="C93" s="3"/>
      <c r="D93" s="3"/>
      <c r="G93" s="60"/>
      <c r="H93" s="60"/>
      <c r="I93" s="60"/>
      <c r="J93" s="60"/>
      <c r="K93" s="60"/>
      <c r="L93" s="60"/>
      <c r="M93" s="60"/>
      <c r="N93" s="60"/>
      <c r="O93" s="60"/>
      <c r="P93" s="60"/>
      <c r="R93" s="3"/>
      <c r="S93" s="3"/>
    </row>
    <row r="94" spans="1:22" ht="15" hidden="1" x14ac:dyDescent="0.25">
      <c r="B94" s="3" t="s">
        <v>54</v>
      </c>
      <c r="C94" s="3"/>
      <c r="D94" s="3"/>
      <c r="G94" s="60" t="str">
        <f t="shared" ref="G94:P94" si="20">IF(OR(AND(ISNUMBER(H91),(ISNUMBER(I91))),AND(ISNUMBER(E91),(ISNUMBER(F91))),AND(ISNUMBER(F91),(ISNUMBER(H91)))),G91,"")</f>
        <v/>
      </c>
      <c r="H94" s="60" t="str">
        <f t="shared" si="20"/>
        <v/>
      </c>
      <c r="I94" s="60" t="str">
        <f t="shared" si="20"/>
        <v/>
      </c>
      <c r="J94" s="60" t="str">
        <f t="shared" si="20"/>
        <v/>
      </c>
      <c r="K94" s="60" t="str">
        <f t="shared" si="20"/>
        <v/>
      </c>
      <c r="L94" s="60" t="str">
        <f t="shared" si="20"/>
        <v/>
      </c>
      <c r="M94" s="60" t="str">
        <f t="shared" si="20"/>
        <v/>
      </c>
      <c r="N94" s="60" t="str">
        <f t="shared" si="20"/>
        <v/>
      </c>
      <c r="O94" s="60" t="str">
        <f t="shared" si="20"/>
        <v/>
      </c>
      <c r="P94" s="60" t="str">
        <f t="shared" si="20"/>
        <v/>
      </c>
      <c r="R94" s="3" t="str">
        <f>IF((SUM(G94:P94))&gt;0,1,"")</f>
        <v/>
      </c>
      <c r="S94" s="3"/>
      <c r="T94" t="str">
        <f>IF(ISNUMBER(R94),SUM(G94:P94)/1000,"")</f>
        <v/>
      </c>
    </row>
    <row r="95" spans="1:22" ht="15" hidden="1" x14ac:dyDescent="0.25">
      <c r="B95" s="3"/>
      <c r="C95" s="3"/>
      <c r="D95" s="3"/>
      <c r="G95" s="60"/>
      <c r="H95" s="60"/>
      <c r="I95" s="60"/>
      <c r="J95" s="60"/>
      <c r="K95" s="60"/>
      <c r="L95" s="60"/>
      <c r="M95" s="60"/>
      <c r="N95" s="60"/>
      <c r="O95" s="60"/>
      <c r="P95" s="60"/>
      <c r="T95">
        <f>MIN(T91:T94)</f>
        <v>0</v>
      </c>
      <c r="U95" t="s">
        <v>56</v>
      </c>
    </row>
    <row r="96" spans="1:22" ht="15" hidden="1" x14ac:dyDescent="0.25">
      <c r="B96" s="3"/>
      <c r="C96" s="3"/>
      <c r="D96" s="3"/>
      <c r="G96" s="60"/>
      <c r="H96" s="60"/>
      <c r="I96" s="60"/>
      <c r="J96" s="60"/>
      <c r="K96" s="60"/>
      <c r="L96" s="60"/>
      <c r="M96" s="60"/>
      <c r="N96" s="60"/>
      <c r="O96" s="60"/>
      <c r="P96" s="60"/>
    </row>
    <row r="97" spans="1:22" ht="15" hidden="1" x14ac:dyDescent="0.25">
      <c r="B97" s="3"/>
      <c r="C97" s="3"/>
      <c r="D97" s="3"/>
      <c r="G97" s="60"/>
      <c r="H97" s="60"/>
      <c r="I97" s="60"/>
      <c r="J97" s="60"/>
      <c r="K97" s="60"/>
      <c r="L97" s="60"/>
      <c r="M97" s="60"/>
      <c r="N97" s="60"/>
      <c r="O97" s="60"/>
      <c r="P97" s="60"/>
    </row>
    <row r="98" spans="1:22" ht="15" hidden="1" x14ac:dyDescent="0.25">
      <c r="B98" s="3"/>
      <c r="C98" s="3"/>
      <c r="D98" s="3"/>
      <c r="G98" s="60"/>
      <c r="H98" s="60"/>
      <c r="I98" s="60"/>
      <c r="J98" s="60"/>
      <c r="K98" s="60"/>
      <c r="L98" s="60"/>
      <c r="M98" s="60"/>
      <c r="N98" s="60"/>
      <c r="O98" s="60"/>
      <c r="P98" s="60"/>
      <c r="T98" s="28"/>
    </row>
    <row r="99" spans="1:22" ht="15" hidden="1" x14ac:dyDescent="0.25">
      <c r="B99" s="3"/>
      <c r="C99" s="3"/>
      <c r="D99" s="3"/>
      <c r="G99" s="60"/>
      <c r="H99" s="60"/>
      <c r="I99" s="60"/>
      <c r="J99" s="60"/>
      <c r="K99" s="60"/>
      <c r="L99" s="60"/>
      <c r="M99" s="60"/>
      <c r="N99" s="60"/>
      <c r="O99" s="60"/>
      <c r="P99" s="60"/>
      <c r="T99" s="28"/>
    </row>
    <row r="100" spans="1:22" ht="15" hidden="1" x14ac:dyDescent="0.25">
      <c r="B100" s="3"/>
      <c r="C100" s="3"/>
      <c r="D100" s="3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T100" s="28"/>
    </row>
    <row r="101" spans="1:22" x14ac:dyDescent="0.2">
      <c r="J101" s="109" t="str">
        <f>CONCATENATE($C$6," ",$C$7)</f>
        <v xml:space="preserve"> </v>
      </c>
      <c r="K101" s="109"/>
      <c r="L101" s="109"/>
      <c r="M101" s="109"/>
      <c r="N101" s="109">
        <f>$C$10</f>
        <v>0</v>
      </c>
      <c r="O101" s="109"/>
      <c r="P101" s="109"/>
      <c r="Q101" s="109"/>
      <c r="R101" s="36"/>
      <c r="S101" s="36"/>
      <c r="T101" s="110">
        <f>$C$13</f>
        <v>0</v>
      </c>
      <c r="U101" s="109"/>
      <c r="V101" s="109"/>
    </row>
    <row r="102" spans="1:22" ht="27.75" x14ac:dyDescent="0.4">
      <c r="A102" s="106" t="s">
        <v>67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</row>
    <row r="104" spans="1:22" ht="56.25" customHeight="1" x14ac:dyDescent="0.2">
      <c r="B104" s="21"/>
      <c r="C104" s="21"/>
      <c r="D104" s="21"/>
      <c r="E104" s="21"/>
      <c r="F104" s="21"/>
      <c r="G104" s="21"/>
      <c r="H104" s="21"/>
      <c r="I104" s="45" t="s">
        <v>24</v>
      </c>
      <c r="J104" s="112" t="s">
        <v>25</v>
      </c>
      <c r="K104" s="113"/>
      <c r="L104" s="133" t="s">
        <v>119</v>
      </c>
      <c r="M104" s="134"/>
      <c r="N104" s="133" t="s">
        <v>75</v>
      </c>
      <c r="O104" s="134"/>
      <c r="P104" s="112" t="s">
        <v>41</v>
      </c>
      <c r="Q104" s="114"/>
      <c r="R104" s="114"/>
      <c r="S104" s="114"/>
      <c r="T104" s="114"/>
      <c r="U104" s="114"/>
    </row>
    <row r="105" spans="1:22" x14ac:dyDescent="0.2">
      <c r="B105" s="19"/>
      <c r="C105" s="37"/>
      <c r="D105" s="37"/>
      <c r="E105" s="19"/>
      <c r="F105" s="19"/>
      <c r="G105" s="19"/>
      <c r="H105" s="19"/>
      <c r="I105" s="22"/>
      <c r="J105" s="19"/>
      <c r="K105" s="19"/>
      <c r="L105" s="19"/>
      <c r="N105" s="19"/>
      <c r="O105" s="19"/>
    </row>
    <row r="106" spans="1:22" x14ac:dyDescent="0.2">
      <c r="B106" s="108" t="s">
        <v>74</v>
      </c>
      <c r="C106" s="108"/>
      <c r="D106" s="108"/>
      <c r="E106" s="108"/>
      <c r="F106" s="108"/>
      <c r="G106" s="108"/>
      <c r="H106" s="108"/>
      <c r="I106" s="92" t="s">
        <v>154</v>
      </c>
      <c r="J106" s="23"/>
      <c r="K106" s="19"/>
      <c r="L106" s="107">
        <v>4000</v>
      </c>
      <c r="M106" s="107"/>
      <c r="N106" s="107">
        <f>IF(I106="Nein",0,IF(I106="Ja",L106,0))</f>
        <v>0</v>
      </c>
      <c r="O106" s="107"/>
    </row>
    <row r="107" spans="1:22" x14ac:dyDescent="0.2">
      <c r="B107" s="19"/>
      <c r="C107" s="37"/>
      <c r="D107" s="37"/>
      <c r="E107" s="19"/>
      <c r="F107" s="19"/>
      <c r="G107" s="19"/>
      <c r="H107" s="19"/>
      <c r="I107" s="19"/>
      <c r="J107" s="23"/>
      <c r="K107" s="19"/>
      <c r="L107" s="107"/>
      <c r="M107" s="107"/>
      <c r="N107" s="107"/>
      <c r="O107" s="107"/>
    </row>
    <row r="108" spans="1:22" x14ac:dyDescent="0.2">
      <c r="B108" s="108" t="s">
        <v>26</v>
      </c>
      <c r="C108" s="108"/>
      <c r="D108" s="108"/>
      <c r="E108" s="108"/>
      <c r="F108" s="108"/>
      <c r="G108" s="108"/>
      <c r="H108" s="108"/>
      <c r="I108" s="48"/>
      <c r="J108" s="23"/>
      <c r="K108" s="19"/>
      <c r="L108" s="107"/>
      <c r="M108" s="107"/>
      <c r="N108" s="107"/>
      <c r="O108" s="107"/>
    </row>
    <row r="109" spans="1:22" ht="16.5" x14ac:dyDescent="0.2">
      <c r="B109" s="19"/>
      <c r="C109" s="108" t="s">
        <v>27</v>
      </c>
      <c r="D109" s="108"/>
      <c r="E109" s="108"/>
      <c r="F109" s="108"/>
      <c r="G109" s="108"/>
      <c r="H109" s="111"/>
      <c r="I109" s="92" t="s">
        <v>154</v>
      </c>
      <c r="J109" s="94"/>
      <c r="K109" s="19" t="s">
        <v>141</v>
      </c>
      <c r="L109" s="107" t="s">
        <v>142</v>
      </c>
      <c r="M109" s="107"/>
      <c r="N109" s="107">
        <f>IF(I109="Nein",0,IF(I109="Ja",LEFT(L109,3)*IF(J109&gt;60,60,J109)))</f>
        <v>0</v>
      </c>
      <c r="O109" s="107"/>
      <c r="P109" t="s">
        <v>146</v>
      </c>
    </row>
    <row r="110" spans="1:22" x14ac:dyDescent="0.2">
      <c r="B110" s="19"/>
      <c r="C110" s="115" t="s">
        <v>118</v>
      </c>
      <c r="D110" s="115"/>
      <c r="E110" s="115"/>
      <c r="F110" s="115"/>
      <c r="G110" s="115"/>
      <c r="H110" s="116"/>
      <c r="I110" s="92" t="s">
        <v>154</v>
      </c>
      <c r="J110" s="23"/>
      <c r="K110" s="19"/>
      <c r="L110" s="107">
        <v>3000</v>
      </c>
      <c r="M110" s="107"/>
      <c r="N110" s="107">
        <f t="shared" ref="N110:N117" si="21">IF(I110="Nein",0,IF(I110="Ja",L110,0))</f>
        <v>0</v>
      </c>
      <c r="O110" s="107"/>
      <c r="P110" s="41"/>
    </row>
    <row r="111" spans="1:22" ht="16.5" x14ac:dyDescent="0.2">
      <c r="B111" s="19"/>
      <c r="C111" s="108" t="s">
        <v>115</v>
      </c>
      <c r="D111" s="108"/>
      <c r="E111" s="108"/>
      <c r="F111" s="108"/>
      <c r="G111" s="108"/>
      <c r="H111" s="111"/>
      <c r="I111" s="92" t="s">
        <v>154</v>
      </c>
      <c r="J111" s="94"/>
      <c r="K111" s="76" t="s">
        <v>141</v>
      </c>
      <c r="L111" s="107" t="s">
        <v>143</v>
      </c>
      <c r="M111" s="107"/>
      <c r="N111" s="107">
        <f>IF(I111="Nein",0,IF(I111="Ja",LEFT(L111,3)*IF(J111&gt;80,80,J111)))</f>
        <v>0</v>
      </c>
      <c r="O111" s="107"/>
      <c r="P111" t="s">
        <v>147</v>
      </c>
    </row>
    <row r="112" spans="1:22" x14ac:dyDescent="0.2">
      <c r="B112" s="19"/>
      <c r="C112" s="108" t="s">
        <v>28</v>
      </c>
      <c r="D112" s="108"/>
      <c r="E112" s="108"/>
      <c r="F112" s="108"/>
      <c r="G112" s="108"/>
      <c r="H112" s="111"/>
      <c r="I112" s="92" t="s">
        <v>154</v>
      </c>
      <c r="J112" s="23"/>
      <c r="K112" s="19"/>
      <c r="L112" s="107">
        <v>4000</v>
      </c>
      <c r="M112" s="107"/>
      <c r="N112" s="107">
        <f t="shared" si="21"/>
        <v>0</v>
      </c>
      <c r="O112" s="107"/>
      <c r="P112" t="s">
        <v>60</v>
      </c>
    </row>
    <row r="113" spans="2:16" x14ac:dyDescent="0.2">
      <c r="B113" s="19"/>
      <c r="C113" s="108" t="s">
        <v>120</v>
      </c>
      <c r="D113" s="108"/>
      <c r="E113" s="108"/>
      <c r="F113" s="108"/>
      <c r="G113" s="108"/>
      <c r="H113" s="111"/>
      <c r="I113" s="92" t="s">
        <v>154</v>
      </c>
      <c r="J113" s="23"/>
      <c r="K113" s="19"/>
      <c r="L113" s="107">
        <v>3000</v>
      </c>
      <c r="M113" s="107"/>
      <c r="N113" s="107">
        <f t="shared" si="21"/>
        <v>0</v>
      </c>
      <c r="O113" s="107"/>
    </row>
    <row r="114" spans="2:16" x14ac:dyDescent="0.2">
      <c r="B114" s="19"/>
      <c r="C114" s="37"/>
      <c r="D114" s="37"/>
      <c r="E114" s="19"/>
      <c r="F114" s="19"/>
      <c r="G114" s="19"/>
      <c r="H114" s="19"/>
      <c r="I114" s="19"/>
      <c r="J114" s="23"/>
      <c r="K114" s="19"/>
      <c r="L114" s="107"/>
      <c r="M114" s="107"/>
      <c r="N114" s="107"/>
      <c r="O114" s="107"/>
    </row>
    <row r="115" spans="2:16" x14ac:dyDescent="0.2">
      <c r="B115" s="108" t="s">
        <v>162</v>
      </c>
      <c r="C115" s="108"/>
      <c r="D115" s="108"/>
      <c r="E115" s="108"/>
      <c r="F115" s="108"/>
      <c r="G115" s="108"/>
      <c r="H115" s="108"/>
      <c r="I115" s="92" t="s">
        <v>154</v>
      </c>
      <c r="J115" s="23"/>
      <c r="K115" s="19"/>
      <c r="L115" s="107"/>
      <c r="M115" s="107"/>
      <c r="N115" s="107"/>
      <c r="O115" s="107"/>
    </row>
    <row r="116" spans="2:16" ht="17.25" x14ac:dyDescent="0.25">
      <c r="B116" s="19"/>
      <c r="C116" s="120" t="s">
        <v>81</v>
      </c>
      <c r="D116" s="120"/>
      <c r="E116" s="120"/>
      <c r="F116" s="120"/>
      <c r="G116" s="120"/>
      <c r="H116" s="120"/>
      <c r="I116" s="19"/>
      <c r="J116" s="43">
        <f>Q8</f>
        <v>0</v>
      </c>
      <c r="K116" s="19" t="s">
        <v>144</v>
      </c>
      <c r="L116" s="107" t="s">
        <v>145</v>
      </c>
      <c r="M116" s="107"/>
      <c r="N116" s="107">
        <f>IF(I115="Nein",0,IF(I115="Ja",LEFT(L116,4)*J116,0))</f>
        <v>0</v>
      </c>
      <c r="O116" s="107"/>
    </row>
    <row r="117" spans="2:16" x14ac:dyDescent="0.2">
      <c r="B117" s="35"/>
      <c r="C117" s="108" t="s">
        <v>114</v>
      </c>
      <c r="D117" s="108"/>
      <c r="E117" s="108"/>
      <c r="F117" s="108"/>
      <c r="G117" s="108"/>
      <c r="H117" s="111"/>
      <c r="I117" s="92" t="s">
        <v>154</v>
      </c>
      <c r="K117" s="35"/>
      <c r="L117" s="107">
        <v>3000</v>
      </c>
      <c r="M117" s="107"/>
      <c r="N117" s="107">
        <f t="shared" si="21"/>
        <v>0</v>
      </c>
      <c r="O117" s="107"/>
      <c r="P117" t="s">
        <v>76</v>
      </c>
    </row>
    <row r="118" spans="2:16" x14ac:dyDescent="0.2">
      <c r="B118" s="19"/>
      <c r="C118" s="37"/>
      <c r="D118" s="37"/>
      <c r="E118" s="19"/>
      <c r="F118" s="19"/>
      <c r="G118" s="19"/>
      <c r="H118" s="19"/>
      <c r="I118" s="19"/>
      <c r="J118" s="24"/>
      <c r="K118" s="19"/>
      <c r="L118" s="107"/>
      <c r="M118" s="107"/>
      <c r="N118" s="107"/>
      <c r="O118" s="107"/>
    </row>
    <row r="119" spans="2:16" x14ac:dyDescent="0.2">
      <c r="B119" s="108" t="s">
        <v>29</v>
      </c>
      <c r="C119" s="108"/>
      <c r="D119" s="108"/>
      <c r="E119" s="108"/>
      <c r="F119" s="108"/>
      <c r="G119" s="108"/>
      <c r="H119" s="108"/>
      <c r="I119" s="92" t="s">
        <v>154</v>
      </c>
      <c r="J119" s="24"/>
      <c r="K119" s="19"/>
      <c r="L119" s="107"/>
      <c r="M119" s="107"/>
      <c r="N119" s="107"/>
      <c r="O119" s="107"/>
      <c r="P119" t="s">
        <v>116</v>
      </c>
    </row>
    <row r="120" spans="2:16" ht="17.25" x14ac:dyDescent="0.25">
      <c r="B120" s="19"/>
      <c r="C120" s="4" t="s">
        <v>80</v>
      </c>
      <c r="D120" s="4"/>
      <c r="E120" s="4"/>
      <c r="F120" s="4"/>
      <c r="G120" s="4"/>
      <c r="H120" s="63"/>
      <c r="I120" s="48"/>
      <c r="J120" s="43">
        <f>Q6</f>
        <v>0</v>
      </c>
      <c r="K120" s="19" t="s">
        <v>144</v>
      </c>
      <c r="L120" s="107" t="s">
        <v>164</v>
      </c>
      <c r="M120" s="107"/>
      <c r="N120" s="107">
        <f>IF(I119="Nein",0,IF(I119="Ja",LEFT(L120,4)*J120,0))</f>
        <v>0</v>
      </c>
      <c r="O120" s="107"/>
    </row>
    <row r="121" spans="2:16" x14ac:dyDescent="0.2">
      <c r="B121" s="19"/>
      <c r="C121" s="37"/>
      <c r="D121" s="37"/>
      <c r="E121" s="19"/>
      <c r="F121" s="19"/>
      <c r="G121" s="19"/>
      <c r="H121" s="19"/>
      <c r="I121" s="19"/>
      <c r="J121" s="23"/>
      <c r="K121" s="19"/>
      <c r="L121" s="23"/>
      <c r="N121" s="23"/>
      <c r="O121" s="19"/>
    </row>
    <row r="122" spans="2:16" x14ac:dyDescent="0.2">
      <c r="B122" s="25" t="s">
        <v>30</v>
      </c>
      <c r="C122" s="26"/>
      <c r="D122" s="26"/>
      <c r="E122" s="26"/>
      <c r="F122" s="26"/>
      <c r="G122" s="26"/>
      <c r="H122" s="26"/>
      <c r="I122" s="26"/>
      <c r="J122" s="27"/>
      <c r="K122" s="26"/>
      <c r="L122" s="27"/>
      <c r="M122" s="44"/>
      <c r="N122" s="131">
        <f>SUM(N106:O120)</f>
        <v>0</v>
      </c>
      <c r="O122" s="132"/>
      <c r="P122" t="s">
        <v>42</v>
      </c>
    </row>
    <row r="123" spans="2:16" x14ac:dyDescent="0.2"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0"/>
      <c r="N123" s="34"/>
      <c r="O123" s="34"/>
    </row>
    <row r="124" spans="2:16" x14ac:dyDescent="0.2">
      <c r="B124" s="29" t="s">
        <v>77</v>
      </c>
      <c r="C124" s="29"/>
      <c r="D124" s="29"/>
      <c r="E124" s="29"/>
      <c r="F124" s="29"/>
      <c r="G124" s="29"/>
      <c r="H124" s="29"/>
      <c r="I124" s="29"/>
      <c r="J124" s="30"/>
      <c r="K124" s="29"/>
      <c r="L124" s="30"/>
      <c r="N124" s="17"/>
      <c r="O124" s="17"/>
    </row>
    <row r="125" spans="2:16" ht="15.75" thickBot="1" x14ac:dyDescent="0.3">
      <c r="B125" t="s">
        <v>44</v>
      </c>
      <c r="E125" s="19"/>
      <c r="F125" s="19"/>
      <c r="G125" s="19"/>
      <c r="H125" s="19"/>
      <c r="J125" s="7" t="s">
        <v>43</v>
      </c>
      <c r="K125" s="19"/>
      <c r="L125" s="19"/>
      <c r="N125" s="130">
        <f>N122*0.8</f>
        <v>0</v>
      </c>
      <c r="O125" s="130"/>
      <c r="P125" t="s">
        <v>42</v>
      </c>
    </row>
    <row r="126" spans="2:16" ht="15.75" thickTop="1" x14ac:dyDescent="0.25">
      <c r="C126" s="37"/>
      <c r="D126" s="37"/>
      <c r="E126" s="19"/>
      <c r="F126" s="19"/>
      <c r="G126" s="19"/>
      <c r="H126" s="19"/>
      <c r="I126" s="19"/>
      <c r="J126" s="7" t="s">
        <v>93</v>
      </c>
      <c r="K126" s="19"/>
      <c r="L126" s="19"/>
      <c r="N126" s="7" t="s">
        <v>94</v>
      </c>
      <c r="O126" s="19"/>
    </row>
    <row r="127" spans="2:16" x14ac:dyDescent="0.2">
      <c r="F127" s="28"/>
    </row>
    <row r="128" spans="2:16" s="51" customFormat="1" x14ac:dyDescent="0.2">
      <c r="F128" s="28"/>
    </row>
    <row r="129" spans="1:22" s="51" customFormat="1" x14ac:dyDescent="0.2">
      <c r="F129" s="28"/>
    </row>
    <row r="130" spans="1:22" s="51" customFormat="1" x14ac:dyDescent="0.2">
      <c r="F130" s="28"/>
    </row>
    <row r="131" spans="1:22" s="51" customFormat="1" x14ac:dyDescent="0.2">
      <c r="F131" s="28"/>
    </row>
    <row r="132" spans="1:22" s="51" customFormat="1" x14ac:dyDescent="0.2">
      <c r="F132" s="28"/>
    </row>
    <row r="133" spans="1:22" s="51" customFormat="1" x14ac:dyDescent="0.2">
      <c r="F133" s="28"/>
    </row>
    <row r="134" spans="1:22" s="51" customFormat="1" x14ac:dyDescent="0.2">
      <c r="F134" s="28"/>
    </row>
    <row r="136" spans="1:22" s="51" customFormat="1" x14ac:dyDescent="0.2"/>
    <row r="138" spans="1:22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</row>
    <row r="139" spans="1:22" x14ac:dyDescent="0.2">
      <c r="J139" s="109" t="str">
        <f>CONCATENATE($C$6," ",$C$7)</f>
        <v xml:space="preserve"> </v>
      </c>
      <c r="K139" s="109"/>
      <c r="L139" s="109"/>
      <c r="M139" s="109"/>
      <c r="N139" s="109">
        <f>$C$10</f>
        <v>0</v>
      </c>
      <c r="O139" s="109"/>
      <c r="P139" s="109"/>
      <c r="Q139" s="109"/>
      <c r="R139" s="36"/>
      <c r="S139" s="36"/>
      <c r="T139" s="110">
        <f>$C$13</f>
        <v>0</v>
      </c>
      <c r="U139" s="109"/>
      <c r="V139" s="109"/>
    </row>
    <row r="140" spans="1:22" ht="27.75" x14ac:dyDescent="0.4">
      <c r="A140" s="106" t="s">
        <v>68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</row>
    <row r="142" spans="1:22" x14ac:dyDescent="0.2">
      <c r="A142" t="s">
        <v>31</v>
      </c>
    </row>
    <row r="143" spans="1:22" x14ac:dyDescent="0.2">
      <c r="A143" s="31" t="s">
        <v>32</v>
      </c>
      <c r="B143" t="s">
        <v>82</v>
      </c>
    </row>
    <row r="144" spans="1:22" x14ac:dyDescent="0.2">
      <c r="A144" s="31" t="s">
        <v>32</v>
      </c>
      <c r="B144" t="s">
        <v>123</v>
      </c>
    </row>
    <row r="145" spans="1:4" x14ac:dyDescent="0.2">
      <c r="A145" s="31" t="s">
        <v>32</v>
      </c>
      <c r="B145" t="s">
        <v>61</v>
      </c>
    </row>
    <row r="146" spans="1:4" x14ac:dyDescent="0.2">
      <c r="A146" s="31" t="s">
        <v>32</v>
      </c>
      <c r="B146" t="s">
        <v>112</v>
      </c>
    </row>
    <row r="147" spans="1:4" x14ac:dyDescent="0.2">
      <c r="A147" s="31" t="s">
        <v>32</v>
      </c>
      <c r="B147" s="41" t="s">
        <v>99</v>
      </c>
      <c r="C147" s="41"/>
      <c r="D147" s="41"/>
    </row>
    <row r="148" spans="1:4" x14ac:dyDescent="0.2">
      <c r="A148" s="31" t="s">
        <v>32</v>
      </c>
      <c r="B148" s="41" t="s">
        <v>83</v>
      </c>
    </row>
    <row r="149" spans="1:4" s="64" customFormat="1" x14ac:dyDescent="0.2"/>
    <row r="150" spans="1:4" x14ac:dyDescent="0.2">
      <c r="A150" t="s">
        <v>40</v>
      </c>
    </row>
    <row r="151" spans="1:4" x14ac:dyDescent="0.2">
      <c r="A151" s="31" t="s">
        <v>32</v>
      </c>
      <c r="B151" t="s">
        <v>100</v>
      </c>
    </row>
    <row r="153" spans="1:4" x14ac:dyDescent="0.2">
      <c r="A153" t="s">
        <v>102</v>
      </c>
    </row>
    <row r="154" spans="1:4" s="64" customFormat="1" ht="15" x14ac:dyDescent="0.25">
      <c r="A154" s="50" t="s">
        <v>32</v>
      </c>
      <c r="B154" s="3" t="s">
        <v>139</v>
      </c>
    </row>
    <row r="155" spans="1:4" s="75" customFormat="1" ht="15" x14ac:dyDescent="0.25">
      <c r="A155" s="50" t="s">
        <v>32</v>
      </c>
      <c r="B155" s="3" t="s">
        <v>140</v>
      </c>
    </row>
    <row r="156" spans="1:4" x14ac:dyDescent="0.2">
      <c r="A156" s="31" t="s">
        <v>32</v>
      </c>
      <c r="B156" t="s">
        <v>156</v>
      </c>
    </row>
    <row r="157" spans="1:4" s="64" customFormat="1" x14ac:dyDescent="0.2">
      <c r="A157" s="31" t="s">
        <v>32</v>
      </c>
      <c r="B157" s="41" t="s">
        <v>107</v>
      </c>
    </row>
    <row r="158" spans="1:4" s="64" customFormat="1" x14ac:dyDescent="0.2">
      <c r="A158" s="31" t="s">
        <v>32</v>
      </c>
      <c r="B158" s="41" t="s">
        <v>103</v>
      </c>
    </row>
    <row r="159" spans="1:4" s="64" customFormat="1" x14ac:dyDescent="0.2">
      <c r="A159" s="31" t="s">
        <v>32</v>
      </c>
      <c r="B159" s="41" t="s">
        <v>104</v>
      </c>
    </row>
    <row r="160" spans="1:4" s="64" customFormat="1" x14ac:dyDescent="0.2">
      <c r="A160" s="31" t="s">
        <v>32</v>
      </c>
      <c r="B160" t="s">
        <v>105</v>
      </c>
    </row>
    <row r="161" spans="1:15" s="64" customFormat="1" x14ac:dyDescent="0.2">
      <c r="A161" s="31" t="s">
        <v>32</v>
      </c>
      <c r="B161" t="s">
        <v>106</v>
      </c>
    </row>
    <row r="162" spans="1:15" s="64" customFormat="1" ht="15" x14ac:dyDescent="0.25">
      <c r="A162" s="31" t="s">
        <v>32</v>
      </c>
      <c r="B162" t="s">
        <v>157</v>
      </c>
    </row>
    <row r="163" spans="1:15" s="64" customFormat="1" x14ac:dyDescent="0.2">
      <c r="A163" s="31" t="s">
        <v>32</v>
      </c>
      <c r="B163" s="64" t="s">
        <v>111</v>
      </c>
    </row>
    <row r="164" spans="1:15" s="64" customFormat="1" x14ac:dyDescent="0.2">
      <c r="A164" s="31"/>
    </row>
    <row r="165" spans="1:15" s="64" customFormat="1" x14ac:dyDescent="0.2">
      <c r="A165" s="31" t="s">
        <v>32</v>
      </c>
      <c r="B165" t="s">
        <v>108</v>
      </c>
    </row>
    <row r="166" spans="1:15" s="64" customFormat="1" x14ac:dyDescent="0.2">
      <c r="A166" s="31"/>
    </row>
    <row r="167" spans="1:15" s="64" customFormat="1" x14ac:dyDescent="0.2">
      <c r="A167"/>
      <c r="B167"/>
    </row>
    <row r="168" spans="1:15" s="64" customFormat="1" ht="15" x14ac:dyDescent="0.25">
      <c r="A168" s="3" t="s">
        <v>63</v>
      </c>
      <c r="B168"/>
      <c r="C168"/>
    </row>
    <row r="169" spans="1:15" s="64" customFormat="1" ht="15" x14ac:dyDescent="0.25">
      <c r="A169" s="50" t="s">
        <v>32</v>
      </c>
      <c r="B169" s="3" t="s">
        <v>160</v>
      </c>
    </row>
    <row r="170" spans="1:15" s="64" customFormat="1" ht="15" x14ac:dyDescent="0.25">
      <c r="A170" s="50" t="s">
        <v>32</v>
      </c>
      <c r="B170" s="3" t="s">
        <v>158</v>
      </c>
    </row>
    <row r="171" spans="1:15" s="64" customFormat="1" ht="15" x14ac:dyDescent="0.25">
      <c r="A171" s="50" t="s">
        <v>32</v>
      </c>
      <c r="B171" s="3" t="s">
        <v>159</v>
      </c>
      <c r="C171"/>
    </row>
    <row r="172" spans="1:15" s="64" customFormat="1" ht="15" x14ac:dyDescent="0.25">
      <c r="A172" s="50"/>
      <c r="B172" s="3"/>
    </row>
    <row r="173" spans="1:15" x14ac:dyDescent="0.2">
      <c r="B173" t="s">
        <v>33</v>
      </c>
      <c r="F173" t="s">
        <v>0</v>
      </c>
      <c r="J173" t="s">
        <v>34</v>
      </c>
    </row>
    <row r="174" spans="1:15" x14ac:dyDescent="0.2">
      <c r="B174" s="121" t="str">
        <f>IF(ISNUMBER(C13),C13,"")</f>
        <v/>
      </c>
      <c r="C174" s="121"/>
      <c r="D174" s="121"/>
      <c r="E174" s="122"/>
      <c r="F174" s="123"/>
      <c r="G174" s="124"/>
      <c r="H174" s="124"/>
      <c r="I174" s="125"/>
      <c r="J174" s="129"/>
      <c r="K174" s="129"/>
      <c r="L174" s="129"/>
      <c r="M174" s="129"/>
      <c r="N174" s="129"/>
      <c r="O174" s="129"/>
    </row>
    <row r="175" spans="1:15" x14ac:dyDescent="0.2">
      <c r="B175" s="122"/>
      <c r="C175" s="122"/>
      <c r="D175" s="122"/>
      <c r="E175" s="122"/>
      <c r="F175" s="126"/>
      <c r="G175" s="127"/>
      <c r="H175" s="127"/>
      <c r="I175" s="128"/>
      <c r="J175" s="129"/>
      <c r="K175" s="129"/>
      <c r="L175" s="129"/>
      <c r="M175" s="129"/>
      <c r="N175" s="129"/>
      <c r="O175" s="129"/>
    </row>
    <row r="177" spans="1:22" ht="15" x14ac:dyDescent="0.25">
      <c r="A177" s="3" t="s">
        <v>101</v>
      </c>
      <c r="Q177" t="s">
        <v>124</v>
      </c>
    </row>
    <row r="178" spans="1:22" ht="15" x14ac:dyDescent="0.25">
      <c r="B178" s="3" t="s">
        <v>165</v>
      </c>
      <c r="Q178" s="74" t="s">
        <v>117</v>
      </c>
      <c r="T178" t="s">
        <v>127</v>
      </c>
    </row>
    <row r="179" spans="1:22" ht="15" x14ac:dyDescent="0.25">
      <c r="B179" s="3" t="s">
        <v>84</v>
      </c>
      <c r="Q179" s="3" t="s">
        <v>125</v>
      </c>
      <c r="T179" t="s">
        <v>126</v>
      </c>
    </row>
    <row r="180" spans="1:22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</row>
  </sheetData>
  <sheetProtection algorithmName="SHA-512" hashValue="NbIvox3eG9xe0vL+VvTaDO7VYx/Em4lMFNFsBVpqV4t+g8FlV8zH0kTZaxgDv4wSGe1l7FNCvg62GTdmlpXKIQ==" saltValue="CoTgB+hJJh/z2700D4p1BQ==" spinCount="100000" sheet="1" selectLockedCells="1"/>
  <mergeCells count="131">
    <mergeCell ref="T17:U17"/>
    <mergeCell ref="H19:I19"/>
    <mergeCell ref="H20:I20"/>
    <mergeCell ref="H21:I21"/>
    <mergeCell ref="J19:K19"/>
    <mergeCell ref="J20:K20"/>
    <mergeCell ref="J21:K21"/>
    <mergeCell ref="L19:M19"/>
    <mergeCell ref="L20:M20"/>
    <mergeCell ref="L21:M21"/>
    <mergeCell ref="N19:O19"/>
    <mergeCell ref="N20:O20"/>
    <mergeCell ref="N21:O21"/>
    <mergeCell ref="P19:Q19"/>
    <mergeCell ref="P20:Q20"/>
    <mergeCell ref="P21:Q21"/>
    <mergeCell ref="R19:S19"/>
    <mergeCell ref="R20:S20"/>
    <mergeCell ref="R21:S21"/>
    <mergeCell ref="T19:U19"/>
    <mergeCell ref="T20:U20"/>
    <mergeCell ref="T21:U21"/>
    <mergeCell ref="R18:S18"/>
    <mergeCell ref="H18:I18"/>
    <mergeCell ref="J18:K18"/>
    <mergeCell ref="F20:G20"/>
    <mergeCell ref="F21:G21"/>
    <mergeCell ref="D17:E17"/>
    <mergeCell ref="H17:I17"/>
    <mergeCell ref="J17:K17"/>
    <mergeCell ref="L17:M17"/>
    <mergeCell ref="N17:O17"/>
    <mergeCell ref="N18:O18"/>
    <mergeCell ref="P17:Q17"/>
    <mergeCell ref="P18:Q18"/>
    <mergeCell ref="R17:S17"/>
    <mergeCell ref="C9:G9"/>
    <mergeCell ref="C10:G10"/>
    <mergeCell ref="C11:G11"/>
    <mergeCell ref="V42:W42"/>
    <mergeCell ref="J40:M40"/>
    <mergeCell ref="N40:Q40"/>
    <mergeCell ref="T40:V40"/>
    <mergeCell ref="D18:E18"/>
    <mergeCell ref="D19:E19"/>
    <mergeCell ref="D21:E21"/>
    <mergeCell ref="A42:U42"/>
    <mergeCell ref="F25:U25"/>
    <mergeCell ref="F26:U28"/>
    <mergeCell ref="F29:U38"/>
    <mergeCell ref="D20:E20"/>
    <mergeCell ref="F23:G23"/>
    <mergeCell ref="F18:G18"/>
    <mergeCell ref="F19:G19"/>
    <mergeCell ref="B17:C17"/>
    <mergeCell ref="T18:U18"/>
    <mergeCell ref="L18:M18"/>
    <mergeCell ref="A1:V1"/>
    <mergeCell ref="I5:U5"/>
    <mergeCell ref="J8:O8"/>
    <mergeCell ref="J6:O6"/>
    <mergeCell ref="J7:O7"/>
    <mergeCell ref="Q6:R6"/>
    <mergeCell ref="Q7:R7"/>
    <mergeCell ref="C6:G6"/>
    <mergeCell ref="C7:G7"/>
    <mergeCell ref="C8:G8"/>
    <mergeCell ref="Q8:R8"/>
    <mergeCell ref="N104:O104"/>
    <mergeCell ref="N106:O106"/>
    <mergeCell ref="N109:O109"/>
    <mergeCell ref="N110:O110"/>
    <mergeCell ref="N111:O111"/>
    <mergeCell ref="L120:M120"/>
    <mergeCell ref="L104:M104"/>
    <mergeCell ref="L106:M106"/>
    <mergeCell ref="L107:M107"/>
    <mergeCell ref="L108:M108"/>
    <mergeCell ref="L109:M109"/>
    <mergeCell ref="B174:E175"/>
    <mergeCell ref="F174:I175"/>
    <mergeCell ref="J174:O175"/>
    <mergeCell ref="J139:M139"/>
    <mergeCell ref="N139:Q139"/>
    <mergeCell ref="T139:V139"/>
    <mergeCell ref="N125:O125"/>
    <mergeCell ref="N117:O117"/>
    <mergeCell ref="N118:O118"/>
    <mergeCell ref="N119:O119"/>
    <mergeCell ref="L118:M118"/>
    <mergeCell ref="L119:M119"/>
    <mergeCell ref="B119:H119"/>
    <mergeCell ref="L117:M117"/>
    <mergeCell ref="N120:O120"/>
    <mergeCell ref="N122:O122"/>
    <mergeCell ref="C116:H116"/>
    <mergeCell ref="C117:H117"/>
    <mergeCell ref="B115:H115"/>
    <mergeCell ref="L110:M110"/>
    <mergeCell ref="L111:M111"/>
    <mergeCell ref="L112:M112"/>
    <mergeCell ref="L113:M113"/>
    <mergeCell ref="L114:M114"/>
    <mergeCell ref="A140:U140"/>
    <mergeCell ref="L115:M115"/>
    <mergeCell ref="L116:M116"/>
    <mergeCell ref="N116:O116"/>
    <mergeCell ref="C12:G12"/>
    <mergeCell ref="C14:G14"/>
    <mergeCell ref="B5:G5"/>
    <mergeCell ref="A62:U62"/>
    <mergeCell ref="N107:O107"/>
    <mergeCell ref="N108:O108"/>
    <mergeCell ref="N114:O114"/>
    <mergeCell ref="N115:O115"/>
    <mergeCell ref="B106:H106"/>
    <mergeCell ref="B108:H108"/>
    <mergeCell ref="N113:O113"/>
    <mergeCell ref="A102:U102"/>
    <mergeCell ref="N112:O112"/>
    <mergeCell ref="J101:M101"/>
    <mergeCell ref="N101:Q101"/>
    <mergeCell ref="T101:V101"/>
    <mergeCell ref="C109:H109"/>
    <mergeCell ref="J104:K104"/>
    <mergeCell ref="P104:U104"/>
    <mergeCell ref="C113:H113"/>
    <mergeCell ref="C110:H110"/>
    <mergeCell ref="C111:H111"/>
    <mergeCell ref="C112:H112"/>
    <mergeCell ref="C13:G13"/>
  </mergeCells>
  <phoneticPr fontId="27" type="noConversion"/>
  <conditionalFormatting sqref="G86:S86 E86">
    <cfRule type="colorScale" priority="3">
      <colorScale>
        <cfvo type="num" val="0"/>
        <cfvo type="num" val="0"/>
        <color rgb="FFF8696B"/>
        <color rgb="FF63BE7B"/>
      </colorScale>
    </cfRule>
  </conditionalFormatting>
  <conditionalFormatting sqref="T86">
    <cfRule type="colorScale" priority="2">
      <colorScale>
        <cfvo type="num" val="0"/>
        <cfvo type="num" val="0"/>
        <color rgb="FFF8696B"/>
        <color rgb="FF63BE7B"/>
      </colorScale>
    </cfRule>
  </conditionalFormatting>
  <dataValidations count="12">
    <dataValidation type="list" allowBlank="1" showInputMessage="1" showErrorMessage="1" sqref="D20:E20 H20:U20">
      <formula1>"Dreipunkt,Gezogen,Selbstfahrer, , "</formula1>
    </dataValidation>
    <dataValidation type="list" allowBlank="1" showInputMessage="1" showErrorMessage="1" sqref="F23:G23 I106 I109:I113 I115 I117 I119">
      <formula1>"Ja,Nein"</formula1>
    </dataValidation>
    <dataValidation type="whole" allowBlank="1" showInputMessage="1" showErrorMessage="1" sqref="D18:E18 H18:U18">
      <formula1>1</formula1>
      <formula2>100</formula2>
    </dataValidation>
    <dataValidation type="whole" allowBlank="1" showInputMessage="1" showErrorMessage="1" sqref="D19:E19 H19:U19">
      <formula1>1</formula1>
      <formula2>10000</formula2>
    </dataValidation>
    <dataValidation type="decimal" allowBlank="1" showInputMessage="1" showErrorMessage="1" sqref="D21:E21 H21:U21">
      <formula1>0.01</formula1>
      <formula2>5000</formula2>
    </dataValidation>
    <dataValidation type="whole" allowBlank="1" showInputMessage="1" showErrorMessage="1" sqref="F25:U25">
      <formula1>1</formula1>
      <formula2>500</formula2>
    </dataValidation>
    <dataValidation type="whole" allowBlank="1" showInputMessage="1" showErrorMessage="1" sqref="E50:E58">
      <formula1>0</formula1>
      <formula2>500</formula2>
    </dataValidation>
    <dataValidation type="whole" allowBlank="1" showInputMessage="1" showErrorMessage="1" sqref="G50:P58">
      <formula1>0</formula1>
      <formula2>100</formula2>
    </dataValidation>
    <dataValidation type="decimal" allowBlank="1" showInputMessage="1" showErrorMessage="1" sqref="R50:R58">
      <formula1>0.1</formula1>
      <formula2>5</formula2>
    </dataValidation>
    <dataValidation type="textLength" operator="greaterThan" allowBlank="1" showInputMessage="1" showErrorMessage="1" sqref="F174:I175 C10:E10">
      <formula1>1</formula1>
    </dataValidation>
    <dataValidation type="whole" allowBlank="1" showInputMessage="1" showErrorMessage="1" sqref="C9:E9">
      <formula1>1000</formula1>
      <formula2>9999</formula2>
    </dataValidation>
    <dataValidation type="decimal" allowBlank="1" showInputMessage="1" showErrorMessage="1" sqref="C50:C58">
      <formula1>0</formula1>
      <formula2>5000</formula2>
    </dataValidation>
  </dataValidations>
  <pageMargins left="0.70000000000000007" right="0.70000000000000007" top="0.13" bottom="0" header="0.30000000000000004" footer="0.29685039370078742"/>
  <pageSetup paperSize="9" scale="89" orientation="landscape" r:id="rId1"/>
  <headerFooter>
    <oddHeader xml:space="preserve">&amp;C
</oddHeader>
    <oddFooter>&amp;C&amp;K000000LANAT Amt für Landwirtschaft und Natur des Kantons Bern, Abteilung Strukturverbesserungen und Produktion, Fachstelle Pflanzenschutz, www.be.ch/bpp</oddFooter>
  </headerFooter>
  <rowBreaks count="3" manualBreakCount="3">
    <brk id="39" max="21" man="1"/>
    <brk id="100" max="21" man="1"/>
    <brk id="138" max="21" man="1"/>
  </rowBreaks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Url xmlns="4d6b58fe-b6e2-4496-ba88-050e5841f7e3">
      <Url>https://www.collab.apps.be.ch/vol/webweu/newwebweu/_layouts/15/DocIdRedir.aspx?ID=VOL-1299631417-1645</Url>
      <Description>VOL-1299631417-1645</Description>
    </_dlc_DocIdUrl>
    <TaxCatchAll xmlns="4d6b58fe-b6e2-4496-ba88-050e5841f7e3">
      <Value>1</Value>
    </TaxCatchAll>
    <TaxKeywordTaxHTField xmlns="4d6b58fe-b6e2-4496-ba88-050e5841f7e3">
      <Terms xmlns="http://schemas.microsoft.com/office/infopath/2007/PartnerControls"/>
    </TaxKeywordTaxHTField>
    <_dlc_DocIdPersistId xmlns="4d6b58fe-b6e2-4496-ba88-050e5841f7e3" xsi:nil="true"/>
    <TaxCatchAllLabel xmlns="4d6b58fe-b6e2-4496-ba88-050e5841f7e3"/>
    <gwDocumentType_0 xmlns="4d6b58fe-b6e2-4496-ba88-050e5841f7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</TermName>
          <TermId xmlns="http://schemas.microsoft.com/office/infopath/2007/PartnerControls">a37e0aed-a133-4700-b94c-91471235742f</TermId>
        </TermInfo>
      </Terms>
    </gwDocumentType_0>
    <_dlc_DocId xmlns="4d6b58fe-b6e2-4496-ba88-050e5841f7e3">VOL-1299631417-1645</_dlc_Doc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-Dokument" ma:contentTypeID="0x010100F488EBAA86FA420BA4D470AC048A6EF70079D7445539C6D44587FE6969B10EE3C3" ma:contentTypeVersion="59" ma:contentTypeDescription="Ein Dokument mit erweiterten Eigenschaften für BE-Collaboration." ma:contentTypeScope="" ma:versionID="792997f9441d980164a5eb040910c481">
  <xsd:schema xmlns:xsd="http://www.w3.org/2001/XMLSchema" xmlns:xs="http://www.w3.org/2001/XMLSchema" xmlns:p="http://schemas.microsoft.com/office/2006/metadata/properties" xmlns:ns2="4d6b58fe-b6e2-4496-ba88-050e5841f7e3" targetNamespace="http://schemas.microsoft.com/office/2006/metadata/properties" ma:root="true" ma:fieldsID="4bb6401ef2f3519d82c2167b792af5f5" ns2:_="">
    <xsd:import namespace="4d6b58fe-b6e2-4496-ba88-050e5841f7e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KeywordTaxHTField" minOccurs="0"/>
                <xsd:element ref="ns2:TaxCatchAll" minOccurs="0"/>
                <xsd:element ref="ns2:TaxCatchAllLabel" minOccurs="0"/>
                <xsd:element ref="ns2:gwDocumentType_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58fe-b6e2-4496-ba88-050e5841f7e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Unternehmensstichwörter" ma:readOnly="false" ma:fieldId="{23f27201-bee3-471e-b2e7-b64fd8b7ca38}" ma:taxonomyMulti="true" ma:sspId="9edd8a22-126f-4080-92f9-ad0711c011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114aa39-2dcd-46d3-ba67-dc4f22f5c600}" ma:internalName="TaxCatchAll" ma:readOnly="false" ma:showField="CatchAllData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114aa39-2dcd-46d3-ba67-dc4f22f5c600}" ma:internalName="TaxCatchAllLabel" ma:readOnly="false" ma:showField="CatchAllDataLabel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wDocumentType_0" ma:index="15" ma:taxonomy="true" ma:internalName="gwDocumentType_0" ma:taxonomyFieldName="gwDocumentType" ma:displayName="Dokument Typ" ma:readOnly="false" ma:default="" ma:fieldId="{29c4464b-86dc-49b5-a940-705a8f684b04}" ma:sspId="9edd8a22-126f-4080-92f9-ad0711c011fd" ma:termSetId="0ebce8f3-74f3-49e2-ba86-fe8e6d4569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519A01-F7E2-41B2-8F42-285B1C4B921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4d6b58fe-b6e2-4496-ba88-050e5841f7e3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E97A19-ABB7-488F-A9A2-AEF678D0FF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8E141-659A-4500-9BC6-214EA01000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DF98F2B-8F38-4AC8-8DE0-736350F03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6b58fe-b6e2-4496-ba88-050e5841f7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Berechnungen</vt:lpstr>
      <vt:lpstr>Berechnungen!Druckbereich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Waschplatz Gesuch 2016</dc:title>
  <dc:creator>Amt für Landwirtschaft und Natur / ASP Pflanzenschutz</dc:creator>
  <cp:keywords/>
  <cp:lastModifiedBy>Straubhaar Tina, WEU-LANAT-STAB</cp:lastModifiedBy>
  <cp:lastPrinted>2016-12-29T11:46:57Z</cp:lastPrinted>
  <dcterms:created xsi:type="dcterms:W3CDTF">2016-09-02T09:15:59Z</dcterms:created>
  <dcterms:modified xsi:type="dcterms:W3CDTF">2020-12-03T13:04:57Z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0x010100F488EBAA86FA420BA4D470AC048A6EF70079D7445539C6D44587FE6969B10EE3C3</vt:lpwstr>
  </property>
  <property fmtid="{D5CDD505-2E9C-101B-9397-08002B2CF9AE}" pid="3" name="_dlc_DocIdItemGuid">
    <vt:lpwstr>e0c2fe3e-b4d6-46a5-824d-3d75767ad534</vt:lpwstr>
  </property>
  <property fmtid="{D5CDD505-2E9C-101B-9397-08002B2CF9AE}" pid="4" name="TaxKeyword">
    <vt:lpwstr/>
  </property>
  <property fmtid="{D5CDD505-2E9C-101B-9397-08002B2CF9AE}" pid="5" name="gwDocumentType">
    <vt:lpwstr>1;#Dokument|a37e0aed-a133-4700-b94c-91471235742f</vt:lpwstr>
  </property>
</Properties>
</file>