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5.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a76a-cfs-user.infra.be.ch\a76a-cfs-user\UserHomes\mhts\Z_Systems\RedirectedFolders\Documents\CMIAXIOMA\5664d33bc7164c6ca79283aa7f2ca979\"/>
    </mc:Choice>
  </mc:AlternateContent>
  <bookViews>
    <workbookView xWindow="1575" yWindow="-135" windowWidth="14310" windowHeight="14100" tabRatio="744"/>
  </bookViews>
  <sheets>
    <sheet name="1_NAIS-Handlungsbedarf" sheetId="32" r:id="rId1"/>
    <sheet name="2_NAIS-Projektgrundlagen" sheetId="31" r:id="rId2"/>
    <sheet name="3_Anzeichnungsprotokoll" sheetId="14" r:id="rId3"/>
    <sheet name="Durchmessertabelle" sheetId="18" state="hidden" r:id="rId4"/>
    <sheet name="4_Pauschalansätze_Gerinne" sheetId="7" r:id="rId5"/>
    <sheet name="5_Beitragsgesuch_Gerinneeinhang" sheetId="30" r:id="rId6"/>
    <sheet name="Pauschalansätze etc." sheetId="3" state="hidden" r:id="rId7"/>
    <sheet name="Tariftabelle" sheetId="16" r:id="rId8"/>
  </sheets>
  <calcPr calcId="162913"/>
</workbook>
</file>

<file path=xl/calcChain.xml><?xml version="1.0" encoding="utf-8"?>
<calcChain xmlns="http://schemas.openxmlformats.org/spreadsheetml/2006/main">
  <c r="C17" i="30" l="1"/>
  <c r="AI17" i="30" l="1"/>
  <c r="B31" i="7" l="1"/>
  <c r="C6" i="7"/>
  <c r="B73" i="31"/>
  <c r="B4" i="32"/>
  <c r="X64" i="14"/>
  <c r="J31" i="7" s="1"/>
  <c r="Z47" i="14"/>
  <c r="Z46" i="14"/>
  <c r="Z45" i="14"/>
  <c r="Z44" i="14"/>
  <c r="Z43" i="14"/>
  <c r="Z42" i="14"/>
  <c r="Z41" i="14"/>
  <c r="Z40" i="14"/>
  <c r="Z39" i="14"/>
  <c r="Z38" i="14"/>
  <c r="Z37" i="14"/>
  <c r="Z36" i="14"/>
  <c r="Z35" i="14"/>
  <c r="Z34" i="14"/>
  <c r="Z33" i="14"/>
  <c r="Z32" i="14"/>
  <c r="Z31" i="14"/>
  <c r="Z30" i="14"/>
  <c r="Z29" i="14"/>
  <c r="Z28" i="14"/>
  <c r="Z27" i="14"/>
  <c r="Z26" i="14"/>
  <c r="W47" i="14"/>
  <c r="W46" i="14"/>
  <c r="W45" i="14"/>
  <c r="W44" i="14"/>
  <c r="W43" i="14"/>
  <c r="W42" i="14"/>
  <c r="W41" i="14"/>
  <c r="W40" i="14"/>
  <c r="W39" i="14"/>
  <c r="W38" i="14"/>
  <c r="W37" i="14"/>
  <c r="W36" i="14"/>
  <c r="W35" i="14"/>
  <c r="W34" i="14"/>
  <c r="W33" i="14"/>
  <c r="W32" i="14"/>
  <c r="W31" i="14"/>
  <c r="W30" i="14"/>
  <c r="W29" i="14"/>
  <c r="W28" i="14"/>
  <c r="W27" i="14"/>
  <c r="W26" i="14"/>
  <c r="T47" i="14"/>
  <c r="T46" i="14"/>
  <c r="T45" i="14"/>
  <c r="T44" i="14"/>
  <c r="T43" i="14"/>
  <c r="T42" i="14"/>
  <c r="T41" i="14"/>
  <c r="T40" i="14"/>
  <c r="T39" i="14"/>
  <c r="T38" i="14"/>
  <c r="T37" i="14"/>
  <c r="T36" i="14"/>
  <c r="T35" i="14"/>
  <c r="T34" i="14"/>
  <c r="T33" i="14"/>
  <c r="T32" i="14"/>
  <c r="T31" i="14"/>
  <c r="T30" i="14"/>
  <c r="T29" i="14"/>
  <c r="T28" i="14"/>
  <c r="T27" i="14"/>
  <c r="T26" i="14"/>
  <c r="Q47" i="14"/>
  <c r="Q46" i="14"/>
  <c r="Q45" i="14"/>
  <c r="Q44" i="14"/>
  <c r="Q43" i="14"/>
  <c r="Q42" i="14"/>
  <c r="Q41" i="14"/>
  <c r="Q40" i="14"/>
  <c r="Q39" i="14"/>
  <c r="Q38" i="14"/>
  <c r="Q37" i="14"/>
  <c r="Q36" i="14"/>
  <c r="Q35" i="14"/>
  <c r="Q34" i="14"/>
  <c r="Q33" i="14"/>
  <c r="Q32" i="14"/>
  <c r="Q31" i="14"/>
  <c r="Q30" i="14"/>
  <c r="Q29" i="14"/>
  <c r="Q28" i="14"/>
  <c r="Q27" i="14"/>
  <c r="Q26" i="14"/>
  <c r="N47" i="14"/>
  <c r="N46" i="14"/>
  <c r="N45" i="14"/>
  <c r="N44" i="14"/>
  <c r="N43" i="14"/>
  <c r="N42" i="14"/>
  <c r="N41" i="14"/>
  <c r="N40" i="14"/>
  <c r="N39" i="14"/>
  <c r="N38" i="14"/>
  <c r="N37" i="14"/>
  <c r="N36" i="14"/>
  <c r="N35" i="14"/>
  <c r="N34" i="14"/>
  <c r="N33" i="14"/>
  <c r="N32" i="14"/>
  <c r="N31" i="14"/>
  <c r="N30" i="14"/>
  <c r="N29" i="14"/>
  <c r="N28" i="14"/>
  <c r="N27" i="14"/>
  <c r="N26" i="14"/>
  <c r="K47" i="14"/>
  <c r="K46" i="14"/>
  <c r="K45" i="14"/>
  <c r="K44" i="14"/>
  <c r="K43" i="14"/>
  <c r="K42" i="14"/>
  <c r="K41" i="14"/>
  <c r="K40" i="14"/>
  <c r="K39" i="14"/>
  <c r="K38" i="14"/>
  <c r="K37" i="14"/>
  <c r="K36" i="14"/>
  <c r="K35" i="14"/>
  <c r="K34" i="14"/>
  <c r="K33" i="14"/>
  <c r="K32" i="14"/>
  <c r="K31" i="14"/>
  <c r="K30" i="14"/>
  <c r="K29" i="14"/>
  <c r="K28" i="14"/>
  <c r="K27" i="14"/>
  <c r="K26" i="14"/>
  <c r="H47" i="14"/>
  <c r="H46" i="14"/>
  <c r="H45" i="14"/>
  <c r="H44" i="14"/>
  <c r="H43" i="14"/>
  <c r="H42" i="14"/>
  <c r="H41" i="14"/>
  <c r="H40" i="14"/>
  <c r="H39" i="14"/>
  <c r="H38" i="14"/>
  <c r="H37" i="14"/>
  <c r="H36" i="14"/>
  <c r="H35" i="14"/>
  <c r="H34" i="14"/>
  <c r="H33" i="14"/>
  <c r="H32" i="14"/>
  <c r="H31" i="14"/>
  <c r="H30" i="14"/>
  <c r="H29" i="14"/>
  <c r="H28" i="14"/>
  <c r="H27" i="14"/>
  <c r="H26" i="14"/>
  <c r="E27" i="14"/>
  <c r="E28" i="14"/>
  <c r="E29" i="14"/>
  <c r="E30" i="14"/>
  <c r="E31" i="14"/>
  <c r="E32" i="14"/>
  <c r="E33" i="14"/>
  <c r="E34" i="14"/>
  <c r="E35" i="14"/>
  <c r="E36" i="14"/>
  <c r="E37" i="14"/>
  <c r="E38" i="14"/>
  <c r="E39" i="14"/>
  <c r="E40" i="14"/>
  <c r="E41" i="14"/>
  <c r="E42" i="14"/>
  <c r="E43" i="14"/>
  <c r="E44" i="14"/>
  <c r="E45" i="14"/>
  <c r="E46" i="14"/>
  <c r="E47" i="14"/>
  <c r="E26" i="14"/>
  <c r="AH34" i="16"/>
  <c r="L26" i="14"/>
  <c r="J4" i="32" l="1"/>
  <c r="AH33" i="16"/>
  <c r="AH32" i="16"/>
  <c r="AH31" i="16"/>
  <c r="AH30" i="16"/>
  <c r="AH29" i="16"/>
  <c r="AH28" i="16"/>
  <c r="AH27" i="16" l="1"/>
  <c r="S40" i="30" l="1"/>
  <c r="C7" i="14" l="1"/>
  <c r="AA62" i="14"/>
  <c r="W62" i="14"/>
  <c r="S62" i="14"/>
  <c r="O62" i="14"/>
  <c r="K62" i="14"/>
  <c r="G62" i="14"/>
  <c r="A6" i="7" l="1"/>
  <c r="Y55" i="14"/>
  <c r="Z54" i="14"/>
  <c r="Z55" i="14" s="1"/>
  <c r="V55" i="14"/>
  <c r="W54" i="14"/>
  <c r="W55" i="14" s="1"/>
  <c r="S55" i="14"/>
  <c r="T54" i="14"/>
  <c r="T55" i="14" s="1"/>
  <c r="P55" i="14"/>
  <c r="Q54" i="14"/>
  <c r="Q55" i="14" s="1"/>
  <c r="M55" i="14"/>
  <c r="N54" i="14"/>
  <c r="N55" i="14" s="1"/>
  <c r="J55" i="14"/>
  <c r="K54" i="14"/>
  <c r="K55" i="14" s="1"/>
  <c r="G55" i="14"/>
  <c r="H54" i="14"/>
  <c r="H55" i="14" s="1"/>
  <c r="D55" i="14"/>
  <c r="E54" i="14"/>
  <c r="E55" i="14" s="1"/>
  <c r="AH26" i="16"/>
  <c r="AH25" i="16"/>
  <c r="AH24" i="16"/>
  <c r="AH23" i="16"/>
  <c r="O23" i="7" l="1"/>
  <c r="O22" i="7"/>
  <c r="O21" i="7"/>
  <c r="O20" i="7"/>
  <c r="O19" i="7"/>
  <c r="AE73" i="30" l="1"/>
  <c r="AE71" i="30"/>
  <c r="AE69" i="30"/>
  <c r="AE67" i="30"/>
  <c r="AE65" i="30"/>
  <c r="AE63" i="30"/>
  <c r="AA73" i="30"/>
  <c r="AI73" i="30" s="1"/>
  <c r="AB59" i="14" l="1"/>
  <c r="AB61" i="14" s="1"/>
  <c r="X59" i="14"/>
  <c r="X60" i="14" s="1"/>
  <c r="T59" i="14"/>
  <c r="T60" i="14" s="1"/>
  <c r="P59" i="14"/>
  <c r="P60" i="14" s="1"/>
  <c r="L59" i="14"/>
  <c r="L61" i="14" s="1"/>
  <c r="G59" i="14"/>
  <c r="G61" i="14" s="1"/>
  <c r="M6" i="14"/>
  <c r="F20" i="7" l="1"/>
  <c r="AE57" i="30"/>
  <c r="AI57" i="30" s="1"/>
  <c r="I16" i="7"/>
  <c r="AE51" i="30"/>
  <c r="AI51" i="30" s="1"/>
  <c r="F21" i="7"/>
  <c r="AE59" i="30"/>
  <c r="AI59" i="30" s="1"/>
  <c r="F19" i="7"/>
  <c r="AE55" i="30"/>
  <c r="AI55" i="30" s="1"/>
  <c r="AE53" i="30"/>
  <c r="AI53" i="30" s="1"/>
  <c r="M16" i="7"/>
  <c r="AE61" i="30"/>
  <c r="AI61" i="30" s="1"/>
  <c r="F22" i="7"/>
  <c r="T61" i="14"/>
  <c r="P61" i="14"/>
  <c r="X61" i="14"/>
  <c r="AB60" i="14"/>
  <c r="G60" i="14"/>
  <c r="L60" i="14"/>
  <c r="AP40" i="30"/>
  <c r="L40" i="30"/>
  <c r="AA28" i="30"/>
  <c r="H28" i="30"/>
  <c r="S17" i="30"/>
  <c r="K17" i="30"/>
  <c r="K13" i="7" l="1"/>
  <c r="O13" i="7"/>
  <c r="O12" i="7"/>
  <c r="K12" i="7"/>
  <c r="G12" i="7"/>
  <c r="N28" i="7" l="1"/>
  <c r="O28" i="7" s="1"/>
  <c r="N27" i="7"/>
  <c r="O27" i="7" s="1"/>
  <c r="M29" i="7"/>
  <c r="AE75" i="30" s="1"/>
  <c r="N26" i="7"/>
  <c r="O26" i="7" s="1"/>
  <c r="E29" i="7"/>
  <c r="F27" i="7"/>
  <c r="G27" i="7" s="1"/>
  <c r="F28" i="7"/>
  <c r="G28" i="7" s="1"/>
  <c r="F26" i="7"/>
  <c r="G26" i="7" s="1"/>
  <c r="G29" i="7" l="1"/>
  <c r="F29" i="7" s="1"/>
  <c r="O29" i="7"/>
  <c r="N29" i="7" s="1"/>
  <c r="AA75" i="30" s="1"/>
  <c r="AI75" i="30" s="1"/>
  <c r="AA71" i="30"/>
  <c r="AI71" i="30" s="1"/>
  <c r="AA69" i="30"/>
  <c r="AI69" i="30" s="1"/>
  <c r="AA67" i="30"/>
  <c r="AI67" i="30" s="1"/>
  <c r="N15" i="7" l="1"/>
  <c r="J15" i="7"/>
  <c r="F15" i="7"/>
  <c r="N12" i="7"/>
  <c r="J12" i="7"/>
  <c r="Y48" i="14" l="1"/>
  <c r="Y50" i="14" s="1"/>
  <c r="AA47" i="14"/>
  <c r="AA46" i="14"/>
  <c r="AA45" i="14"/>
  <c r="AA44" i="14"/>
  <c r="AA43" i="14"/>
  <c r="AA42" i="14"/>
  <c r="AA41" i="14"/>
  <c r="AA40" i="14"/>
  <c r="AA39" i="14"/>
  <c r="AA38" i="14"/>
  <c r="AA37" i="14"/>
  <c r="AA36" i="14"/>
  <c r="AA35" i="14"/>
  <c r="AA34" i="14"/>
  <c r="AA33" i="14"/>
  <c r="AA32" i="14"/>
  <c r="AA31" i="14"/>
  <c r="AA30" i="14"/>
  <c r="AA29" i="14"/>
  <c r="AA28" i="14"/>
  <c r="AA27" i="14"/>
  <c r="AA26" i="14"/>
  <c r="V48" i="14"/>
  <c r="V50" i="14" s="1"/>
  <c r="X47" i="14"/>
  <c r="X46" i="14"/>
  <c r="X45" i="14"/>
  <c r="X44" i="14"/>
  <c r="X43" i="14"/>
  <c r="X42" i="14"/>
  <c r="X41" i="14"/>
  <c r="X40" i="14"/>
  <c r="X39" i="14"/>
  <c r="X38" i="14"/>
  <c r="X37" i="14"/>
  <c r="X36" i="14"/>
  <c r="X35" i="14"/>
  <c r="X34" i="14"/>
  <c r="X33" i="14"/>
  <c r="X32" i="14"/>
  <c r="X31" i="14"/>
  <c r="X30" i="14"/>
  <c r="X29" i="14"/>
  <c r="X28" i="14"/>
  <c r="X27" i="14"/>
  <c r="X26" i="14"/>
  <c r="S48" i="14"/>
  <c r="S50" i="14" s="1"/>
  <c r="U47" i="14"/>
  <c r="U46" i="14"/>
  <c r="U45" i="14"/>
  <c r="U44" i="14"/>
  <c r="U43" i="14"/>
  <c r="U42" i="14"/>
  <c r="U41" i="14"/>
  <c r="U40" i="14"/>
  <c r="U39" i="14"/>
  <c r="U38" i="14"/>
  <c r="U37" i="14"/>
  <c r="U36" i="14"/>
  <c r="U35" i="14"/>
  <c r="U34" i="14"/>
  <c r="U33" i="14"/>
  <c r="U32" i="14"/>
  <c r="U31" i="14"/>
  <c r="U30" i="14"/>
  <c r="U29" i="14"/>
  <c r="U28" i="14"/>
  <c r="U27" i="14"/>
  <c r="U26" i="14"/>
  <c r="P48" i="14"/>
  <c r="P50" i="14" s="1"/>
  <c r="R47" i="14"/>
  <c r="R46" i="14"/>
  <c r="R45" i="14"/>
  <c r="R44" i="14"/>
  <c r="R43" i="14"/>
  <c r="R42" i="14"/>
  <c r="R41" i="14"/>
  <c r="R40" i="14"/>
  <c r="R39" i="14"/>
  <c r="R38" i="14"/>
  <c r="R37" i="14"/>
  <c r="R36" i="14"/>
  <c r="R35" i="14"/>
  <c r="R34" i="14"/>
  <c r="R33" i="14"/>
  <c r="R32" i="14"/>
  <c r="R31" i="14"/>
  <c r="R30" i="14"/>
  <c r="R29" i="14"/>
  <c r="R28" i="14"/>
  <c r="R27" i="14"/>
  <c r="R26" i="14"/>
  <c r="Z48" i="14" l="1"/>
  <c r="Z49" i="14" s="1"/>
  <c r="W48" i="14"/>
  <c r="T48" i="14"/>
  <c r="Q48" i="14"/>
  <c r="G20" i="7"/>
  <c r="AA57" i="30" s="1"/>
  <c r="N3" i="18"/>
  <c r="G6" i="7"/>
  <c r="N3" i="7"/>
  <c r="T49" i="14" l="1"/>
  <c r="T50" i="14" s="1"/>
  <c r="Q49" i="14"/>
  <c r="Q50" i="14" s="1"/>
  <c r="W49" i="14"/>
  <c r="W50" i="14" s="1"/>
  <c r="Z50" i="14"/>
  <c r="N7" i="18"/>
  <c r="N8" i="18" s="1"/>
  <c r="N9" i="18" s="1"/>
  <c r="H24" i="30"/>
  <c r="F73" i="31"/>
  <c r="G4" i="32"/>
  <c r="U46" i="31" l="1"/>
  <c r="U41" i="31"/>
  <c r="U36" i="31"/>
  <c r="G63" i="14" l="1"/>
  <c r="E342" i="18" l="1"/>
  <c r="F342" i="18"/>
  <c r="E343" i="18"/>
  <c r="F343" i="18"/>
  <c r="E344" i="18"/>
  <c r="F344" i="18"/>
  <c r="E345" i="18"/>
  <c r="F345" i="18"/>
  <c r="E346" i="18"/>
  <c r="F346" i="18"/>
  <c r="E347" i="18"/>
  <c r="F347" i="18"/>
  <c r="E348" i="18"/>
  <c r="F348" i="18"/>
  <c r="E349" i="18"/>
  <c r="F349" i="18"/>
  <c r="E350" i="18"/>
  <c r="F350" i="18"/>
  <c r="E351" i="18"/>
  <c r="F351" i="18"/>
  <c r="E352" i="18"/>
  <c r="F352" i="18"/>
  <c r="E353" i="18"/>
  <c r="F353" i="18"/>
  <c r="E354" i="18"/>
  <c r="F354" i="18"/>
  <c r="E355" i="18"/>
  <c r="F355" i="18"/>
  <c r="E356" i="18"/>
  <c r="F356" i="18"/>
  <c r="E357" i="18"/>
  <c r="F357" i="18"/>
  <c r="E358" i="18"/>
  <c r="F358" i="18"/>
  <c r="E359" i="18"/>
  <c r="F359" i="18"/>
  <c r="E360" i="18"/>
  <c r="F360" i="18"/>
  <c r="E361" i="18"/>
  <c r="F361" i="18"/>
  <c r="E362" i="18"/>
  <c r="F362" i="18"/>
  <c r="E363" i="18"/>
  <c r="F363" i="18"/>
  <c r="E364" i="18"/>
  <c r="F364" i="18"/>
  <c r="E365" i="18"/>
  <c r="F365" i="18"/>
  <c r="E366" i="18"/>
  <c r="F366" i="18"/>
  <c r="E367" i="18"/>
  <c r="F367" i="18"/>
  <c r="E368" i="18"/>
  <c r="F368" i="18"/>
  <c r="E369" i="18"/>
  <c r="F369" i="18"/>
  <c r="E370" i="18"/>
  <c r="F370" i="18"/>
  <c r="E371" i="18"/>
  <c r="F371" i="18"/>
  <c r="E372" i="18"/>
  <c r="F372" i="18"/>
  <c r="E373" i="18"/>
  <c r="F373" i="18"/>
  <c r="E374" i="18"/>
  <c r="F374" i="18"/>
  <c r="E375" i="18"/>
  <c r="F375" i="18"/>
  <c r="E376" i="18"/>
  <c r="F376" i="18"/>
  <c r="E377" i="18"/>
  <c r="F377" i="18"/>
  <c r="E378" i="18"/>
  <c r="F378" i="18"/>
  <c r="E379" i="18"/>
  <c r="F379" i="18"/>
  <c r="E380" i="18"/>
  <c r="F380" i="18"/>
  <c r="E381" i="18"/>
  <c r="F381" i="18"/>
  <c r="E382" i="18"/>
  <c r="F382" i="18"/>
  <c r="E383" i="18"/>
  <c r="F383" i="18"/>
  <c r="E384" i="18"/>
  <c r="F384" i="18"/>
  <c r="E385" i="18"/>
  <c r="F385" i="18"/>
  <c r="E386" i="18"/>
  <c r="F386" i="18"/>
  <c r="E387" i="18"/>
  <c r="F387" i="18"/>
  <c r="E388" i="18"/>
  <c r="F388" i="18"/>
  <c r="E389" i="18"/>
  <c r="F389" i="18"/>
  <c r="E390" i="18"/>
  <c r="F390" i="18"/>
  <c r="E391" i="18"/>
  <c r="F391" i="18"/>
  <c r="E392" i="18"/>
  <c r="F392" i="18"/>
  <c r="E393" i="18"/>
  <c r="F393" i="18"/>
  <c r="E394" i="18"/>
  <c r="F394" i="18"/>
  <c r="E395" i="18"/>
  <c r="F395" i="18"/>
  <c r="E396" i="18"/>
  <c r="F396" i="18"/>
  <c r="E397" i="18"/>
  <c r="F397" i="18"/>
  <c r="E398" i="18"/>
  <c r="F398" i="18"/>
  <c r="E399" i="18"/>
  <c r="F399" i="18"/>
  <c r="E400" i="18"/>
  <c r="F400" i="18"/>
  <c r="E401" i="18"/>
  <c r="F401" i="18"/>
  <c r="E402" i="18"/>
  <c r="F402" i="18"/>
  <c r="E403" i="18"/>
  <c r="F403" i="18"/>
  <c r="E404" i="18"/>
  <c r="F404" i="18"/>
  <c r="E405" i="18"/>
  <c r="F405" i="18"/>
  <c r="E406" i="18"/>
  <c r="F406" i="18"/>
  <c r="E407" i="18"/>
  <c r="F407" i="18"/>
  <c r="E408" i="18"/>
  <c r="F408" i="18"/>
  <c r="E409" i="18"/>
  <c r="F409" i="18"/>
  <c r="E410" i="18"/>
  <c r="F410" i="18"/>
  <c r="E411" i="18"/>
  <c r="F411" i="18"/>
  <c r="E412" i="18"/>
  <c r="F412" i="18"/>
  <c r="E413" i="18"/>
  <c r="F413" i="18"/>
  <c r="E414" i="18"/>
  <c r="F414" i="18"/>
  <c r="E415" i="18"/>
  <c r="F415" i="18"/>
  <c r="E416" i="18"/>
  <c r="F416" i="18"/>
  <c r="E417" i="18"/>
  <c r="F417" i="18"/>
  <c r="E418" i="18"/>
  <c r="F418" i="18"/>
  <c r="E419" i="18"/>
  <c r="F419" i="18"/>
  <c r="E420" i="18"/>
  <c r="F420" i="18"/>
  <c r="E421" i="18"/>
  <c r="F421" i="18"/>
  <c r="E422" i="18"/>
  <c r="F422" i="18"/>
  <c r="E423" i="18"/>
  <c r="F423" i="18"/>
  <c r="E424" i="18"/>
  <c r="F424" i="18"/>
  <c r="E425" i="18"/>
  <c r="F425" i="18"/>
  <c r="E426" i="18"/>
  <c r="F426" i="18"/>
  <c r="E427" i="18"/>
  <c r="F427" i="18"/>
  <c r="E428" i="18"/>
  <c r="F428" i="18"/>
  <c r="E429" i="18"/>
  <c r="F429" i="18"/>
  <c r="E430" i="18"/>
  <c r="F430" i="18"/>
  <c r="E431" i="18"/>
  <c r="F431" i="18"/>
  <c r="E432" i="18"/>
  <c r="F432" i="18"/>
  <c r="E433" i="18"/>
  <c r="F433" i="18"/>
  <c r="E434" i="18"/>
  <c r="F434" i="18"/>
  <c r="E435" i="18"/>
  <c r="F435" i="18"/>
  <c r="E436" i="18"/>
  <c r="F436" i="18"/>
  <c r="E437" i="18"/>
  <c r="F437" i="18"/>
  <c r="E438" i="18"/>
  <c r="F438" i="18"/>
  <c r="E439" i="18"/>
  <c r="F439" i="18"/>
  <c r="E440" i="18"/>
  <c r="F440" i="18"/>
  <c r="E441" i="18"/>
  <c r="F441" i="18"/>
  <c r="E442" i="18"/>
  <c r="F442" i="18"/>
  <c r="E443" i="18"/>
  <c r="F443" i="18"/>
  <c r="E444" i="18"/>
  <c r="F444" i="18"/>
  <c r="E445" i="18"/>
  <c r="F445" i="18"/>
  <c r="E446" i="18"/>
  <c r="F446" i="18"/>
  <c r="E447" i="18"/>
  <c r="F447" i="18"/>
  <c r="E448" i="18"/>
  <c r="F448" i="18"/>
  <c r="E449" i="18"/>
  <c r="F449" i="18"/>
  <c r="E450" i="18"/>
  <c r="F450" i="18"/>
  <c r="E451" i="18"/>
  <c r="F451" i="18"/>
  <c r="E452" i="18"/>
  <c r="F452" i="18"/>
  <c r="E453" i="18"/>
  <c r="F453" i="18"/>
  <c r="E454" i="18"/>
  <c r="F454" i="18"/>
  <c r="E455" i="18"/>
  <c r="F455" i="18"/>
  <c r="E456" i="18"/>
  <c r="F456" i="18"/>
  <c r="E457" i="18"/>
  <c r="F457" i="18"/>
  <c r="E458" i="18"/>
  <c r="F458" i="18"/>
  <c r="E459" i="18"/>
  <c r="F459" i="18"/>
  <c r="E460" i="18"/>
  <c r="F460" i="18"/>
  <c r="E461" i="18"/>
  <c r="F461" i="18"/>
  <c r="E462" i="18"/>
  <c r="F462" i="18"/>
  <c r="E463" i="18"/>
  <c r="F463" i="18"/>
  <c r="E464" i="18"/>
  <c r="F464" i="18"/>
  <c r="E465" i="18"/>
  <c r="F465" i="18"/>
  <c r="E466" i="18"/>
  <c r="F466" i="18"/>
  <c r="E467" i="18"/>
  <c r="F467" i="18"/>
  <c r="E468" i="18"/>
  <c r="F468" i="18"/>
  <c r="E469" i="18"/>
  <c r="F469" i="18"/>
  <c r="E470" i="18"/>
  <c r="F470" i="18"/>
  <c r="E471" i="18"/>
  <c r="F471" i="18"/>
  <c r="E472" i="18"/>
  <c r="F472" i="18"/>
  <c r="E473" i="18"/>
  <c r="F473" i="18"/>
  <c r="E474" i="18"/>
  <c r="F474" i="18"/>
  <c r="E475" i="18"/>
  <c r="F475" i="18"/>
  <c r="E476" i="18"/>
  <c r="F476" i="18"/>
  <c r="E477" i="18"/>
  <c r="F477" i="18"/>
  <c r="E478" i="18"/>
  <c r="F478" i="18"/>
  <c r="E479" i="18"/>
  <c r="F479" i="18"/>
  <c r="E480" i="18"/>
  <c r="F480" i="18"/>
  <c r="E481" i="18"/>
  <c r="F481" i="18"/>
  <c r="E482" i="18"/>
  <c r="F482" i="18"/>
  <c r="E483" i="18"/>
  <c r="F483" i="18"/>
  <c r="E484" i="18"/>
  <c r="F484" i="18"/>
  <c r="E485" i="18"/>
  <c r="F485" i="18"/>
  <c r="E486" i="18"/>
  <c r="F486" i="18"/>
  <c r="E487" i="18"/>
  <c r="F487" i="18"/>
  <c r="E488" i="18"/>
  <c r="F488" i="18"/>
  <c r="E489" i="18"/>
  <c r="F489" i="18"/>
  <c r="E490" i="18"/>
  <c r="F490" i="18"/>
  <c r="E491" i="18"/>
  <c r="F491" i="18"/>
  <c r="E492" i="18"/>
  <c r="F492" i="18"/>
  <c r="E493" i="18"/>
  <c r="F493" i="18"/>
  <c r="E494" i="18"/>
  <c r="F494" i="18"/>
  <c r="E495" i="18"/>
  <c r="F495" i="18"/>
  <c r="E496" i="18"/>
  <c r="F496" i="18"/>
  <c r="E497" i="18"/>
  <c r="F497" i="18"/>
  <c r="E498" i="18"/>
  <c r="F498" i="18"/>
  <c r="E499" i="18"/>
  <c r="F499" i="18"/>
  <c r="E500" i="18"/>
  <c r="F500" i="18"/>
  <c r="E501" i="18"/>
  <c r="F501" i="18"/>
  <c r="E502" i="18"/>
  <c r="F502" i="18"/>
  <c r="E503" i="18"/>
  <c r="F503" i="18"/>
  <c r="E504" i="18"/>
  <c r="F504" i="18"/>
  <c r="E505" i="18"/>
  <c r="F505" i="18"/>
  <c r="E506" i="18"/>
  <c r="F506" i="18"/>
  <c r="E507" i="18"/>
  <c r="F507" i="18"/>
  <c r="E508" i="18"/>
  <c r="F508" i="18"/>
  <c r="E509" i="18"/>
  <c r="F509" i="18"/>
  <c r="E510" i="18"/>
  <c r="F510" i="18"/>
  <c r="E511" i="18"/>
  <c r="F511" i="18"/>
  <c r="E512" i="18"/>
  <c r="F512" i="18"/>
  <c r="E513" i="18"/>
  <c r="F513" i="18"/>
  <c r="E514" i="18"/>
  <c r="F514" i="18"/>
  <c r="E515" i="18"/>
  <c r="F515" i="18"/>
  <c r="E516" i="18"/>
  <c r="F516" i="18"/>
  <c r="E517" i="18"/>
  <c r="F517" i="18"/>
  <c r="E518" i="18"/>
  <c r="F518" i="18"/>
  <c r="E519" i="18"/>
  <c r="F519" i="18"/>
  <c r="E520" i="18"/>
  <c r="F520" i="18"/>
  <c r="E521" i="18"/>
  <c r="F521" i="18"/>
  <c r="E522" i="18"/>
  <c r="F522" i="18"/>
  <c r="E523" i="18"/>
  <c r="F523" i="18"/>
  <c r="E524" i="18"/>
  <c r="F524" i="18"/>
  <c r="E525" i="18"/>
  <c r="F525" i="18"/>
  <c r="E526" i="18"/>
  <c r="F526" i="18"/>
  <c r="E527" i="18"/>
  <c r="F527" i="18"/>
  <c r="E528" i="18"/>
  <c r="F528" i="18"/>
  <c r="E529" i="18"/>
  <c r="F529" i="18"/>
  <c r="E530" i="18"/>
  <c r="F530" i="18"/>
  <c r="E531" i="18"/>
  <c r="F531" i="18"/>
  <c r="E532" i="18"/>
  <c r="F532" i="18"/>
  <c r="E533" i="18"/>
  <c r="F533" i="18"/>
  <c r="E534" i="18"/>
  <c r="F534" i="18"/>
  <c r="E535" i="18"/>
  <c r="F535" i="18"/>
  <c r="E536" i="18"/>
  <c r="F536" i="18"/>
  <c r="E537" i="18"/>
  <c r="F537" i="18"/>
  <c r="E538" i="18"/>
  <c r="F538" i="18"/>
  <c r="E539" i="18"/>
  <c r="F539" i="18"/>
  <c r="E540" i="18"/>
  <c r="F540" i="18"/>
  <c r="E541" i="18"/>
  <c r="F541" i="18"/>
  <c r="E542" i="18"/>
  <c r="F542" i="18"/>
  <c r="E543" i="18"/>
  <c r="F543" i="18"/>
  <c r="E544" i="18"/>
  <c r="F544" i="18"/>
  <c r="E545" i="18"/>
  <c r="F545" i="18"/>
  <c r="E546" i="18"/>
  <c r="F546" i="18"/>
  <c r="E547" i="18"/>
  <c r="F547" i="18"/>
  <c r="E548" i="18"/>
  <c r="F548" i="18"/>
  <c r="E549" i="18"/>
  <c r="F549" i="18"/>
  <c r="E550" i="18"/>
  <c r="F550" i="18"/>
  <c r="E551" i="18"/>
  <c r="F551" i="18"/>
  <c r="E552" i="18"/>
  <c r="F552" i="18"/>
  <c r="E553" i="18"/>
  <c r="F553" i="18"/>
  <c r="E554" i="18"/>
  <c r="F554" i="18"/>
  <c r="E555" i="18"/>
  <c r="F555" i="18"/>
  <c r="E556" i="18"/>
  <c r="F556" i="18"/>
  <c r="E557" i="18"/>
  <c r="F557" i="18"/>
  <c r="E558" i="18"/>
  <c r="F558" i="18"/>
  <c r="E559" i="18"/>
  <c r="F559" i="18"/>
  <c r="E560" i="18"/>
  <c r="F560" i="18"/>
  <c r="E561" i="18"/>
  <c r="F561" i="18"/>
  <c r="E562" i="18"/>
  <c r="F562" i="18"/>
  <c r="E563" i="18"/>
  <c r="F563" i="18"/>
  <c r="E564" i="18"/>
  <c r="F564" i="18"/>
  <c r="E565" i="18"/>
  <c r="F565" i="18"/>
  <c r="E566" i="18"/>
  <c r="F566" i="18"/>
  <c r="E567" i="18"/>
  <c r="F567" i="18"/>
  <c r="E568" i="18"/>
  <c r="F568" i="18"/>
  <c r="E569" i="18"/>
  <c r="F569" i="18"/>
  <c r="E570" i="18"/>
  <c r="F570" i="18"/>
  <c r="E571" i="18"/>
  <c r="F571" i="18"/>
  <c r="E572" i="18"/>
  <c r="F572" i="18"/>
  <c r="E573" i="18"/>
  <c r="F573" i="18"/>
  <c r="E574" i="18"/>
  <c r="F574" i="18"/>
  <c r="E575" i="18"/>
  <c r="F575" i="18"/>
  <c r="E576" i="18"/>
  <c r="F576" i="18"/>
  <c r="E577" i="18"/>
  <c r="F577" i="18"/>
  <c r="E578" i="18"/>
  <c r="F578" i="18"/>
  <c r="E579" i="18"/>
  <c r="F579" i="18"/>
  <c r="E580" i="18"/>
  <c r="F580" i="18"/>
  <c r="E581" i="18"/>
  <c r="F581" i="18"/>
  <c r="E582" i="18"/>
  <c r="F582" i="18"/>
  <c r="E583" i="18"/>
  <c r="F583" i="18"/>
  <c r="E584" i="18"/>
  <c r="F584" i="18"/>
  <c r="E585" i="18"/>
  <c r="F585" i="18"/>
  <c r="E586" i="18"/>
  <c r="F586" i="18"/>
  <c r="E587" i="18"/>
  <c r="F587" i="18"/>
  <c r="E588" i="18"/>
  <c r="F588" i="18"/>
  <c r="E589" i="18"/>
  <c r="F589" i="18"/>
  <c r="E590" i="18"/>
  <c r="F590" i="18"/>
  <c r="E591" i="18"/>
  <c r="F591" i="18"/>
  <c r="E592" i="18"/>
  <c r="F592" i="18"/>
  <c r="E593" i="18"/>
  <c r="F593" i="18"/>
  <c r="E594" i="18"/>
  <c r="F594" i="18"/>
  <c r="E595" i="18"/>
  <c r="F595" i="18"/>
  <c r="E596" i="18"/>
  <c r="F596" i="18"/>
  <c r="E597" i="18"/>
  <c r="F597" i="18"/>
  <c r="E598" i="18"/>
  <c r="F598" i="18"/>
  <c r="E599" i="18"/>
  <c r="F599" i="18"/>
  <c r="E600" i="18"/>
  <c r="F600" i="18"/>
  <c r="E601" i="18"/>
  <c r="F601" i="18"/>
  <c r="E602" i="18"/>
  <c r="F602" i="18"/>
  <c r="E603" i="18"/>
  <c r="F603" i="18"/>
  <c r="E604" i="18"/>
  <c r="F604" i="18"/>
  <c r="E605" i="18"/>
  <c r="F605" i="18"/>
  <c r="E606" i="18"/>
  <c r="F606" i="18"/>
  <c r="E607" i="18"/>
  <c r="F607" i="18"/>
  <c r="E608" i="18"/>
  <c r="F608" i="18"/>
  <c r="E609" i="18"/>
  <c r="F609" i="18"/>
  <c r="E610" i="18"/>
  <c r="F610" i="18"/>
  <c r="E611" i="18"/>
  <c r="F611" i="18"/>
  <c r="E612" i="18"/>
  <c r="F612" i="18"/>
  <c r="E613" i="18"/>
  <c r="F613" i="18"/>
  <c r="E614" i="18"/>
  <c r="F614" i="18"/>
  <c r="E615" i="18"/>
  <c r="F615" i="18"/>
  <c r="E616" i="18"/>
  <c r="F616" i="18"/>
  <c r="E617" i="18"/>
  <c r="F617" i="18"/>
  <c r="E618" i="18"/>
  <c r="F618" i="18"/>
  <c r="E619" i="18"/>
  <c r="F619" i="18"/>
  <c r="E620" i="18"/>
  <c r="F620" i="18"/>
  <c r="E621" i="18"/>
  <c r="F621" i="18"/>
  <c r="E622" i="18"/>
  <c r="F622" i="18"/>
  <c r="E623" i="18"/>
  <c r="F623" i="18"/>
  <c r="E624" i="18"/>
  <c r="F624" i="18"/>
  <c r="E625" i="18"/>
  <c r="F625" i="18"/>
  <c r="E626" i="18"/>
  <c r="F626" i="18"/>
  <c r="E627" i="18"/>
  <c r="F627" i="18"/>
  <c r="E628" i="18"/>
  <c r="F628" i="18"/>
  <c r="E629" i="18"/>
  <c r="F629" i="18"/>
  <c r="E630" i="18"/>
  <c r="F630" i="18"/>
  <c r="E631" i="18"/>
  <c r="F631" i="18"/>
  <c r="E632" i="18"/>
  <c r="F632" i="18"/>
  <c r="E633" i="18"/>
  <c r="F633" i="18"/>
  <c r="E634" i="18"/>
  <c r="F634" i="18"/>
  <c r="E635" i="18"/>
  <c r="F635" i="18"/>
  <c r="E636" i="18"/>
  <c r="F636" i="18"/>
  <c r="E637" i="18"/>
  <c r="F637" i="18"/>
  <c r="E638" i="18"/>
  <c r="F638" i="18"/>
  <c r="E639" i="18"/>
  <c r="F639" i="18"/>
  <c r="E640" i="18"/>
  <c r="F640" i="18"/>
  <c r="E641" i="18"/>
  <c r="F641" i="18"/>
  <c r="E642" i="18"/>
  <c r="F642" i="18"/>
  <c r="E643" i="18"/>
  <c r="F643" i="18"/>
  <c r="E644" i="18"/>
  <c r="F644" i="18"/>
  <c r="E645" i="18"/>
  <c r="F645" i="18"/>
  <c r="E646" i="18"/>
  <c r="F646" i="18"/>
  <c r="E647" i="18"/>
  <c r="F647" i="18"/>
  <c r="E648" i="18"/>
  <c r="F648" i="18"/>
  <c r="E649" i="18"/>
  <c r="F649" i="18"/>
  <c r="E650" i="18"/>
  <c r="F650" i="18"/>
  <c r="E651" i="18"/>
  <c r="F651" i="18"/>
  <c r="E652" i="18"/>
  <c r="F652" i="18"/>
  <c r="E653" i="18"/>
  <c r="F653" i="18"/>
  <c r="E654" i="18"/>
  <c r="F654" i="18"/>
  <c r="E655" i="18"/>
  <c r="F655" i="18"/>
  <c r="E656" i="18"/>
  <c r="F656" i="18"/>
  <c r="E657" i="18"/>
  <c r="F657" i="18"/>
  <c r="E658" i="18"/>
  <c r="F658" i="18"/>
  <c r="E659" i="18"/>
  <c r="F659" i="18"/>
  <c r="E660" i="18"/>
  <c r="F660" i="18"/>
  <c r="E661" i="18"/>
  <c r="F661" i="18"/>
  <c r="E662" i="18"/>
  <c r="F662" i="18"/>
  <c r="E663" i="18"/>
  <c r="F663" i="18"/>
  <c r="E664" i="18"/>
  <c r="F664" i="18"/>
  <c r="E665" i="18"/>
  <c r="F665" i="18"/>
  <c r="E666" i="18"/>
  <c r="F666" i="18"/>
  <c r="E667" i="18"/>
  <c r="F667" i="18"/>
  <c r="E668" i="18"/>
  <c r="F668" i="18"/>
  <c r="E669" i="18"/>
  <c r="F669" i="18"/>
  <c r="E670" i="18"/>
  <c r="F670" i="18"/>
  <c r="E671" i="18"/>
  <c r="F671" i="18"/>
  <c r="E672" i="18"/>
  <c r="F672" i="18"/>
  <c r="E673" i="18"/>
  <c r="F673" i="18"/>
  <c r="E674" i="18"/>
  <c r="F674" i="18"/>
  <c r="E675" i="18"/>
  <c r="F675" i="18"/>
  <c r="E676" i="18"/>
  <c r="F676" i="18"/>
  <c r="E677" i="18"/>
  <c r="F677" i="18"/>
  <c r="E678" i="18"/>
  <c r="F678" i="18"/>
  <c r="E679" i="18"/>
  <c r="F679" i="18"/>
  <c r="E680" i="18"/>
  <c r="F680" i="18"/>
  <c r="E681" i="18"/>
  <c r="F681" i="18"/>
  <c r="E682" i="18"/>
  <c r="F682" i="18"/>
  <c r="E683" i="18"/>
  <c r="F683" i="18"/>
  <c r="E684" i="18"/>
  <c r="F684" i="18"/>
  <c r="E685" i="18"/>
  <c r="F685" i="18"/>
  <c r="E686" i="18"/>
  <c r="F686" i="18"/>
  <c r="E687" i="18"/>
  <c r="F687" i="18"/>
  <c r="E688" i="18"/>
  <c r="F688" i="18"/>
  <c r="E689" i="18"/>
  <c r="F689" i="18"/>
  <c r="E690" i="18"/>
  <c r="F690" i="18"/>
  <c r="E691" i="18"/>
  <c r="F691" i="18"/>
  <c r="E692" i="18"/>
  <c r="F692" i="18"/>
  <c r="E693" i="18"/>
  <c r="F693" i="18"/>
  <c r="E694" i="18"/>
  <c r="F694" i="18"/>
  <c r="E695" i="18"/>
  <c r="F695" i="18"/>
  <c r="E696" i="18"/>
  <c r="F696" i="18"/>
  <c r="E697" i="18"/>
  <c r="F697" i="18"/>
  <c r="E698" i="18"/>
  <c r="F698" i="18"/>
  <c r="E699" i="18"/>
  <c r="F699" i="18"/>
  <c r="E700" i="18"/>
  <c r="F700" i="18"/>
  <c r="E701" i="18"/>
  <c r="F701" i="18"/>
  <c r="E702" i="18"/>
  <c r="F702" i="18"/>
  <c r="E703" i="18"/>
  <c r="F703" i="18"/>
  <c r="E704" i="18"/>
  <c r="F704" i="18"/>
  <c r="E705" i="18"/>
  <c r="F705" i="18"/>
  <c r="E706" i="18"/>
  <c r="F706" i="18"/>
  <c r="E707" i="18"/>
  <c r="F707" i="18"/>
  <c r="E708" i="18"/>
  <c r="F708" i="18"/>
  <c r="E709" i="18"/>
  <c r="F709" i="18"/>
  <c r="E710" i="18"/>
  <c r="F710" i="18"/>
  <c r="E711" i="18"/>
  <c r="F711" i="18"/>
  <c r="E712" i="18"/>
  <c r="F712" i="18"/>
  <c r="E713" i="18"/>
  <c r="F713" i="18"/>
  <c r="E714" i="18"/>
  <c r="F714" i="18"/>
  <c r="E715" i="18"/>
  <c r="F715" i="18"/>
  <c r="E716" i="18"/>
  <c r="F716" i="18"/>
  <c r="E717" i="18"/>
  <c r="F717" i="18"/>
  <c r="E718" i="18"/>
  <c r="F718" i="18"/>
  <c r="E719" i="18"/>
  <c r="F719" i="18"/>
  <c r="E720" i="18"/>
  <c r="F720" i="18"/>
  <c r="E721" i="18"/>
  <c r="F721" i="18"/>
  <c r="E722" i="18"/>
  <c r="F722" i="18"/>
  <c r="E723" i="18"/>
  <c r="F723" i="18"/>
  <c r="E724" i="18"/>
  <c r="F724" i="18"/>
  <c r="E725" i="18"/>
  <c r="F725" i="18"/>
  <c r="E726" i="18"/>
  <c r="F726" i="18"/>
  <c r="E727" i="18"/>
  <c r="F727" i="18"/>
  <c r="E728" i="18"/>
  <c r="F728" i="18"/>
  <c r="E729" i="18"/>
  <c r="F729" i="18"/>
  <c r="E730" i="18"/>
  <c r="F730" i="18"/>
  <c r="E731" i="18"/>
  <c r="F731" i="18"/>
  <c r="E732" i="18"/>
  <c r="F732" i="18"/>
  <c r="E733" i="18"/>
  <c r="F733" i="18"/>
  <c r="E734" i="18"/>
  <c r="F734" i="18"/>
  <c r="E735" i="18"/>
  <c r="F735" i="18"/>
  <c r="E736" i="18"/>
  <c r="F736" i="18"/>
  <c r="E737" i="18"/>
  <c r="F737" i="18"/>
  <c r="E738" i="18"/>
  <c r="F738" i="18"/>
  <c r="E739" i="18"/>
  <c r="F739" i="18"/>
  <c r="E740" i="18"/>
  <c r="F740" i="18"/>
  <c r="E741" i="18"/>
  <c r="F741" i="18"/>
  <c r="E742" i="18"/>
  <c r="F742" i="18"/>
  <c r="E743" i="18"/>
  <c r="F743" i="18"/>
  <c r="E744" i="18"/>
  <c r="F744" i="18"/>
  <c r="E745" i="18"/>
  <c r="F745" i="18"/>
  <c r="E746" i="18"/>
  <c r="F746" i="18"/>
  <c r="E747" i="18"/>
  <c r="F747" i="18"/>
  <c r="E748" i="18"/>
  <c r="F748" i="18"/>
  <c r="E749" i="18"/>
  <c r="F749" i="18"/>
  <c r="E750" i="18"/>
  <c r="F750" i="18"/>
  <c r="E751" i="18"/>
  <c r="F751" i="18"/>
  <c r="E752" i="18"/>
  <c r="F752" i="18"/>
  <c r="E753" i="18"/>
  <c r="F753" i="18"/>
  <c r="E754" i="18"/>
  <c r="F754" i="18"/>
  <c r="E755" i="18"/>
  <c r="F755" i="18"/>
  <c r="E756" i="18"/>
  <c r="F756" i="18"/>
  <c r="E757" i="18"/>
  <c r="F757" i="18"/>
  <c r="E758" i="18"/>
  <c r="F758" i="18"/>
  <c r="E759" i="18"/>
  <c r="F759" i="18"/>
  <c r="E760" i="18"/>
  <c r="F760" i="18"/>
  <c r="E761" i="18"/>
  <c r="F761" i="18"/>
  <c r="E762" i="18"/>
  <c r="F762" i="18"/>
  <c r="E763" i="18"/>
  <c r="F763" i="18"/>
  <c r="E764" i="18"/>
  <c r="F764" i="18"/>
  <c r="E765" i="18"/>
  <c r="F765" i="18"/>
  <c r="E766" i="18"/>
  <c r="F766" i="18"/>
  <c r="E767" i="18"/>
  <c r="F767" i="18"/>
  <c r="E768" i="18"/>
  <c r="F768" i="18"/>
  <c r="E769" i="18"/>
  <c r="F769" i="18"/>
  <c r="E770" i="18"/>
  <c r="F770" i="18"/>
  <c r="E771" i="18"/>
  <c r="F771" i="18"/>
  <c r="E772" i="18"/>
  <c r="F772" i="18"/>
  <c r="E773" i="18"/>
  <c r="F773" i="18"/>
  <c r="E774" i="18"/>
  <c r="F774" i="18"/>
  <c r="E775" i="18"/>
  <c r="F775" i="18"/>
  <c r="E776" i="18"/>
  <c r="F776" i="18"/>
  <c r="E777" i="18"/>
  <c r="F777" i="18"/>
  <c r="E778" i="18"/>
  <c r="F778" i="18"/>
  <c r="E779" i="18"/>
  <c r="F779" i="18"/>
  <c r="E780" i="18"/>
  <c r="F780" i="18"/>
  <c r="E781" i="18"/>
  <c r="F781" i="18"/>
  <c r="E782" i="18"/>
  <c r="F782" i="18"/>
  <c r="E783" i="18"/>
  <c r="F783" i="18"/>
  <c r="E784" i="18"/>
  <c r="F784" i="18"/>
  <c r="E785" i="18"/>
  <c r="F785" i="18"/>
  <c r="E786" i="18"/>
  <c r="F786" i="18"/>
  <c r="E787" i="18"/>
  <c r="F787" i="18"/>
  <c r="E788" i="18"/>
  <c r="F788" i="18"/>
  <c r="E789" i="18"/>
  <c r="F789" i="18"/>
  <c r="E790" i="18"/>
  <c r="F790" i="18"/>
  <c r="E791" i="18"/>
  <c r="F791" i="18"/>
  <c r="E792" i="18"/>
  <c r="F792" i="18"/>
  <c r="E793" i="18"/>
  <c r="F793" i="18"/>
  <c r="E794" i="18"/>
  <c r="F794" i="18"/>
  <c r="E795" i="18"/>
  <c r="F795" i="18"/>
  <c r="E796" i="18"/>
  <c r="F796" i="18"/>
  <c r="E797" i="18"/>
  <c r="F797" i="18"/>
  <c r="E798" i="18"/>
  <c r="F798" i="18"/>
  <c r="E799" i="18"/>
  <c r="F799" i="18"/>
  <c r="E800" i="18"/>
  <c r="F800" i="18"/>
  <c r="E801" i="18"/>
  <c r="F801" i="18"/>
  <c r="E802" i="18"/>
  <c r="F802" i="18"/>
  <c r="E803" i="18"/>
  <c r="F803" i="18"/>
  <c r="E804" i="18"/>
  <c r="F804" i="18"/>
  <c r="E805" i="18"/>
  <c r="F805" i="18"/>
  <c r="E806" i="18"/>
  <c r="F806" i="18"/>
  <c r="E807" i="18"/>
  <c r="F807" i="18"/>
  <c r="E808" i="18"/>
  <c r="F808" i="18"/>
  <c r="E809" i="18"/>
  <c r="F809" i="18"/>
  <c r="E810" i="18"/>
  <c r="F810" i="18"/>
  <c r="E811" i="18"/>
  <c r="F811" i="18"/>
  <c r="E812" i="18"/>
  <c r="F812" i="18"/>
  <c r="E813" i="18"/>
  <c r="F813" i="18"/>
  <c r="E814" i="18"/>
  <c r="F814" i="18"/>
  <c r="E815" i="18"/>
  <c r="F815" i="18"/>
  <c r="E816" i="18"/>
  <c r="F816" i="18"/>
  <c r="E817" i="18"/>
  <c r="F817" i="18"/>
  <c r="E818" i="18"/>
  <c r="F818" i="18"/>
  <c r="E819" i="18"/>
  <c r="F819" i="18"/>
  <c r="F820" i="18"/>
  <c r="E820" i="18"/>
  <c r="E242" i="18"/>
  <c r="F242" i="18"/>
  <c r="E243" i="18"/>
  <c r="F243" i="18"/>
  <c r="E244" i="18"/>
  <c r="F244" i="18"/>
  <c r="E245" i="18"/>
  <c r="F245" i="18"/>
  <c r="E246" i="18"/>
  <c r="F246" i="18"/>
  <c r="E247" i="18"/>
  <c r="F247" i="18"/>
  <c r="E248" i="18"/>
  <c r="F248" i="18"/>
  <c r="E249" i="18"/>
  <c r="F249" i="18"/>
  <c r="E250" i="18"/>
  <c r="F250" i="18"/>
  <c r="E251" i="18"/>
  <c r="F251" i="18"/>
  <c r="E252" i="18"/>
  <c r="F252" i="18"/>
  <c r="E253" i="18"/>
  <c r="F253" i="18"/>
  <c r="E254" i="18"/>
  <c r="F254" i="18"/>
  <c r="E255" i="18"/>
  <c r="F255" i="18"/>
  <c r="E256" i="18"/>
  <c r="F256" i="18"/>
  <c r="E257" i="18"/>
  <c r="F257" i="18"/>
  <c r="E258" i="18"/>
  <c r="F258" i="18"/>
  <c r="E259" i="18"/>
  <c r="F259" i="18"/>
  <c r="E260" i="18"/>
  <c r="F260" i="18"/>
  <c r="E261" i="18"/>
  <c r="F261" i="18"/>
  <c r="E262" i="18"/>
  <c r="F262" i="18"/>
  <c r="E263" i="18"/>
  <c r="F263" i="18"/>
  <c r="E264" i="18"/>
  <c r="F264" i="18"/>
  <c r="E265" i="18"/>
  <c r="F265" i="18"/>
  <c r="E266" i="18"/>
  <c r="F266" i="18"/>
  <c r="E267" i="18"/>
  <c r="F267" i="18"/>
  <c r="E268" i="18"/>
  <c r="F268" i="18"/>
  <c r="E269" i="18"/>
  <c r="F269" i="18"/>
  <c r="E270" i="18"/>
  <c r="F270" i="18"/>
  <c r="E271" i="18"/>
  <c r="F271" i="18"/>
  <c r="E272" i="18"/>
  <c r="F272" i="18"/>
  <c r="E273" i="18"/>
  <c r="F273" i="18"/>
  <c r="E274" i="18"/>
  <c r="F274" i="18"/>
  <c r="E275" i="18"/>
  <c r="F275" i="18"/>
  <c r="E276" i="18"/>
  <c r="F276" i="18"/>
  <c r="E277" i="18"/>
  <c r="F277" i="18"/>
  <c r="E278" i="18"/>
  <c r="F278" i="18"/>
  <c r="E279" i="18"/>
  <c r="F279" i="18"/>
  <c r="E280" i="18"/>
  <c r="F280" i="18"/>
  <c r="E281" i="18"/>
  <c r="F281" i="18"/>
  <c r="E282" i="18"/>
  <c r="F282" i="18"/>
  <c r="E283" i="18"/>
  <c r="F283" i="18"/>
  <c r="E284" i="18"/>
  <c r="F284" i="18"/>
  <c r="E285" i="18"/>
  <c r="F285" i="18"/>
  <c r="E286" i="18"/>
  <c r="F286" i="18"/>
  <c r="E287" i="18"/>
  <c r="F287" i="18"/>
  <c r="E288" i="18"/>
  <c r="F288" i="18"/>
  <c r="E289" i="18"/>
  <c r="F289" i="18"/>
  <c r="E290" i="18"/>
  <c r="F290" i="18"/>
  <c r="E291" i="18"/>
  <c r="F291" i="18"/>
  <c r="E292" i="18"/>
  <c r="F292" i="18"/>
  <c r="E293" i="18"/>
  <c r="F293" i="18"/>
  <c r="E294" i="18"/>
  <c r="F294" i="18"/>
  <c r="E295" i="18"/>
  <c r="F295" i="18"/>
  <c r="E296" i="18"/>
  <c r="F296" i="18"/>
  <c r="E297" i="18"/>
  <c r="F297" i="18"/>
  <c r="E298" i="18"/>
  <c r="F298" i="18"/>
  <c r="E299" i="18"/>
  <c r="F299" i="18"/>
  <c r="E300" i="18"/>
  <c r="F300" i="18"/>
  <c r="E301" i="18"/>
  <c r="F301" i="18"/>
  <c r="E302" i="18"/>
  <c r="F302" i="18"/>
  <c r="E303" i="18"/>
  <c r="F303" i="18"/>
  <c r="E304" i="18"/>
  <c r="F304" i="18"/>
  <c r="E305" i="18"/>
  <c r="F305" i="18"/>
  <c r="E306" i="18"/>
  <c r="F306" i="18"/>
  <c r="E307" i="18"/>
  <c r="F307" i="18"/>
  <c r="E308" i="18"/>
  <c r="F308" i="18"/>
  <c r="E309" i="18"/>
  <c r="F309" i="18"/>
  <c r="E310" i="18"/>
  <c r="F310" i="18"/>
  <c r="E311" i="18"/>
  <c r="F311" i="18"/>
  <c r="E312" i="18"/>
  <c r="F312" i="18"/>
  <c r="E313" i="18"/>
  <c r="F313" i="18"/>
  <c r="E314" i="18"/>
  <c r="F314" i="18"/>
  <c r="E315" i="18"/>
  <c r="F315" i="18"/>
  <c r="E316" i="18"/>
  <c r="F316" i="18"/>
  <c r="E317" i="18"/>
  <c r="F317" i="18"/>
  <c r="E318" i="18"/>
  <c r="F318" i="18"/>
  <c r="E319" i="18"/>
  <c r="F319" i="18"/>
  <c r="E320" i="18"/>
  <c r="F320" i="18"/>
  <c r="E321" i="18"/>
  <c r="F321" i="18"/>
  <c r="E322" i="18"/>
  <c r="F322" i="18"/>
  <c r="E323" i="18"/>
  <c r="F323" i="18"/>
  <c r="E324" i="18"/>
  <c r="F324" i="18"/>
  <c r="E325" i="18"/>
  <c r="F325" i="18"/>
  <c r="E326" i="18"/>
  <c r="F326" i="18"/>
  <c r="E327" i="18"/>
  <c r="F327" i="18"/>
  <c r="E328" i="18"/>
  <c r="F328" i="18"/>
  <c r="E329" i="18"/>
  <c r="F329" i="18"/>
  <c r="E330" i="18"/>
  <c r="F330" i="18"/>
  <c r="E331" i="18"/>
  <c r="F331" i="18"/>
  <c r="E332" i="18"/>
  <c r="F332" i="18"/>
  <c r="E333" i="18"/>
  <c r="F333" i="18"/>
  <c r="E334" i="18"/>
  <c r="F334" i="18"/>
  <c r="E335" i="18"/>
  <c r="F335" i="18"/>
  <c r="E336" i="18"/>
  <c r="F336" i="18"/>
  <c r="E337" i="18"/>
  <c r="F337" i="18"/>
  <c r="E338" i="18"/>
  <c r="F338" i="18"/>
  <c r="E339" i="18"/>
  <c r="F339" i="18"/>
  <c r="F340" i="18"/>
  <c r="E340" i="18"/>
  <c r="E192" i="18"/>
  <c r="F192" i="18"/>
  <c r="E193" i="18"/>
  <c r="F193" i="18"/>
  <c r="E194" i="18"/>
  <c r="F194" i="18"/>
  <c r="E195" i="18"/>
  <c r="F195" i="18"/>
  <c r="E196" i="18"/>
  <c r="F196" i="18"/>
  <c r="E197" i="18"/>
  <c r="F197" i="18"/>
  <c r="E198" i="18"/>
  <c r="F198" i="18"/>
  <c r="E199" i="18"/>
  <c r="F199" i="18"/>
  <c r="E200" i="18"/>
  <c r="F200" i="18"/>
  <c r="E201" i="18"/>
  <c r="F201" i="18"/>
  <c r="E202" i="18"/>
  <c r="F202" i="18"/>
  <c r="E203" i="18"/>
  <c r="F203" i="18"/>
  <c r="E204" i="18"/>
  <c r="F204" i="18"/>
  <c r="E205" i="18"/>
  <c r="F205" i="18"/>
  <c r="E206" i="18"/>
  <c r="F206" i="18"/>
  <c r="E207" i="18"/>
  <c r="F207" i="18"/>
  <c r="E208" i="18"/>
  <c r="F208" i="18"/>
  <c r="E209" i="18"/>
  <c r="F209" i="18"/>
  <c r="E210" i="18"/>
  <c r="F210" i="18"/>
  <c r="E211" i="18"/>
  <c r="F211" i="18"/>
  <c r="E212" i="18"/>
  <c r="F212" i="18"/>
  <c r="E213" i="18"/>
  <c r="F213" i="18"/>
  <c r="E214" i="18"/>
  <c r="F214" i="18"/>
  <c r="E215" i="18"/>
  <c r="F215" i="18"/>
  <c r="E216" i="18"/>
  <c r="F216" i="18"/>
  <c r="E217" i="18"/>
  <c r="F217" i="18"/>
  <c r="E218" i="18"/>
  <c r="F218" i="18"/>
  <c r="E219" i="18"/>
  <c r="F219" i="18"/>
  <c r="E220" i="18"/>
  <c r="F220" i="18"/>
  <c r="E221" i="18"/>
  <c r="F221" i="18"/>
  <c r="E222" i="18"/>
  <c r="F222" i="18"/>
  <c r="E223" i="18"/>
  <c r="F223" i="18"/>
  <c r="E224" i="18"/>
  <c r="F224" i="18"/>
  <c r="E225" i="18"/>
  <c r="F225" i="18"/>
  <c r="E226" i="18"/>
  <c r="F226" i="18"/>
  <c r="E227" i="18"/>
  <c r="F227" i="18"/>
  <c r="E228" i="18"/>
  <c r="F228" i="18"/>
  <c r="E229" i="18"/>
  <c r="F229" i="18"/>
  <c r="E230" i="18"/>
  <c r="F230" i="18"/>
  <c r="E231" i="18"/>
  <c r="F231" i="18"/>
  <c r="E232" i="18"/>
  <c r="F232" i="18"/>
  <c r="E233" i="18"/>
  <c r="F233" i="18"/>
  <c r="E234" i="18"/>
  <c r="F234" i="18"/>
  <c r="E235" i="18"/>
  <c r="F235" i="18"/>
  <c r="E236" i="18"/>
  <c r="F236" i="18"/>
  <c r="E237" i="18"/>
  <c r="F237" i="18"/>
  <c r="E238" i="18"/>
  <c r="F238" i="18"/>
  <c r="E239" i="18"/>
  <c r="F239" i="18"/>
  <c r="F240" i="18"/>
  <c r="E240" i="18"/>
  <c r="E142" i="18"/>
  <c r="F142" i="18"/>
  <c r="E143" i="18"/>
  <c r="F143" i="18"/>
  <c r="E144" i="18"/>
  <c r="F144" i="18"/>
  <c r="E145" i="18"/>
  <c r="F145" i="18"/>
  <c r="E146" i="18"/>
  <c r="F146" i="18"/>
  <c r="E147" i="18"/>
  <c r="F147" i="18"/>
  <c r="E148" i="18"/>
  <c r="F148" i="18"/>
  <c r="E149" i="18"/>
  <c r="F149" i="18"/>
  <c r="E150" i="18"/>
  <c r="F150" i="18"/>
  <c r="E151" i="18"/>
  <c r="F151" i="18"/>
  <c r="E152" i="18"/>
  <c r="F152" i="18"/>
  <c r="E153" i="18"/>
  <c r="F153" i="18"/>
  <c r="E154" i="18"/>
  <c r="F154" i="18"/>
  <c r="E155" i="18"/>
  <c r="F155" i="18"/>
  <c r="E156" i="18"/>
  <c r="F156" i="18"/>
  <c r="E157" i="18"/>
  <c r="F157" i="18"/>
  <c r="E158" i="18"/>
  <c r="F158" i="18"/>
  <c r="E159" i="18"/>
  <c r="F159" i="18"/>
  <c r="E160" i="18"/>
  <c r="F160" i="18"/>
  <c r="E161" i="18"/>
  <c r="F161" i="18"/>
  <c r="E162" i="18"/>
  <c r="F162" i="18"/>
  <c r="E163" i="18"/>
  <c r="F163" i="18"/>
  <c r="E164" i="18"/>
  <c r="F164" i="18"/>
  <c r="E165" i="18"/>
  <c r="F165" i="18"/>
  <c r="E166" i="18"/>
  <c r="F166" i="18"/>
  <c r="E167" i="18"/>
  <c r="F167" i="18"/>
  <c r="E168" i="18"/>
  <c r="F168" i="18"/>
  <c r="E169" i="18"/>
  <c r="F169" i="18"/>
  <c r="E170" i="18"/>
  <c r="F170" i="18"/>
  <c r="E171" i="18"/>
  <c r="F171" i="18"/>
  <c r="E172" i="18"/>
  <c r="F172" i="18"/>
  <c r="E173" i="18"/>
  <c r="F173" i="18"/>
  <c r="E174" i="18"/>
  <c r="F174" i="18"/>
  <c r="E175" i="18"/>
  <c r="F175" i="18"/>
  <c r="E176" i="18"/>
  <c r="F176" i="18"/>
  <c r="E177" i="18"/>
  <c r="F177" i="18"/>
  <c r="E178" i="18"/>
  <c r="F178" i="18"/>
  <c r="E179" i="18"/>
  <c r="F179" i="18"/>
  <c r="E180" i="18"/>
  <c r="F180" i="18"/>
  <c r="E181" i="18"/>
  <c r="F181" i="18"/>
  <c r="E182" i="18"/>
  <c r="F182" i="18"/>
  <c r="E183" i="18"/>
  <c r="F183" i="18"/>
  <c r="E184" i="18"/>
  <c r="F184" i="18"/>
  <c r="E185" i="18"/>
  <c r="F185" i="18"/>
  <c r="E186" i="18"/>
  <c r="F186" i="18"/>
  <c r="E187" i="18"/>
  <c r="F187" i="18"/>
  <c r="E188" i="18"/>
  <c r="F188" i="18"/>
  <c r="E189" i="18"/>
  <c r="F189" i="18"/>
  <c r="F190" i="18"/>
  <c r="E190" i="18"/>
  <c r="F2"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E2"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M48" i="14" l="1"/>
  <c r="M50" i="14" s="1"/>
  <c r="J48" i="14"/>
  <c r="J50" i="14" s="1"/>
  <c r="G48" i="14"/>
  <c r="G50" i="14" s="1"/>
  <c r="D48" i="14"/>
  <c r="C59" i="14" l="1"/>
  <c r="D50" i="14"/>
  <c r="D51" i="14"/>
  <c r="AH18" i="16" l="1"/>
  <c r="AH17" i="16"/>
  <c r="AH16" i="16"/>
  <c r="AH15" i="16"/>
  <c r="AH14" i="16"/>
  <c r="AH13" i="16"/>
  <c r="AH12" i="16"/>
  <c r="AH11" i="16"/>
  <c r="A31" i="7" l="1"/>
  <c r="O47" i="14" l="1"/>
  <c r="O46" i="14"/>
  <c r="O45" i="14"/>
  <c r="O44" i="14"/>
  <c r="O43" i="14"/>
  <c r="O42" i="14"/>
  <c r="O41" i="14"/>
  <c r="O40" i="14"/>
  <c r="O39" i="14"/>
  <c r="O38" i="14"/>
  <c r="O37" i="14"/>
  <c r="O36" i="14"/>
  <c r="O34" i="14"/>
  <c r="O33" i="14"/>
  <c r="O32" i="14"/>
  <c r="O31" i="14"/>
  <c r="O30" i="14"/>
  <c r="O29" i="14"/>
  <c r="O28" i="14"/>
  <c r="L47" i="14"/>
  <c r="L46" i="14"/>
  <c r="L45" i="14"/>
  <c r="L44" i="14"/>
  <c r="L43" i="14"/>
  <c r="L42" i="14"/>
  <c r="L41" i="14"/>
  <c r="L40" i="14"/>
  <c r="L39" i="14"/>
  <c r="L38" i="14"/>
  <c r="L37" i="14"/>
  <c r="L36" i="14"/>
  <c r="L34" i="14"/>
  <c r="L31" i="14"/>
  <c r="L30" i="14"/>
  <c r="L29" i="14"/>
  <c r="L28" i="14"/>
  <c r="L27" i="14"/>
  <c r="I47" i="14"/>
  <c r="I46" i="14"/>
  <c r="I45" i="14"/>
  <c r="I44" i="14"/>
  <c r="I43" i="14"/>
  <c r="I42" i="14"/>
  <c r="I41" i="14"/>
  <c r="I40" i="14"/>
  <c r="I39" i="14"/>
  <c r="I38" i="14"/>
  <c r="I37" i="14"/>
  <c r="I36" i="14"/>
  <c r="I34" i="14"/>
  <c r="I33" i="14"/>
  <c r="I32" i="14"/>
  <c r="I29" i="14"/>
  <c r="I27" i="14"/>
  <c r="F34" i="14"/>
  <c r="F36" i="14"/>
  <c r="F37" i="14"/>
  <c r="F38" i="14"/>
  <c r="F39" i="14"/>
  <c r="F40" i="14"/>
  <c r="F41" i="14"/>
  <c r="F42" i="14"/>
  <c r="F43" i="14"/>
  <c r="F44" i="14"/>
  <c r="F45" i="14"/>
  <c r="F46" i="14"/>
  <c r="F47" i="14"/>
  <c r="B102" i="30" l="1"/>
  <c r="L9" i="14"/>
  <c r="O27" i="14" l="1"/>
  <c r="O35" i="14"/>
  <c r="O26" i="14"/>
  <c r="L32" i="14"/>
  <c r="L33" i="14"/>
  <c r="L35" i="14"/>
  <c r="I28" i="14"/>
  <c r="I30" i="14"/>
  <c r="I31" i="14"/>
  <c r="I35" i="14"/>
  <c r="I26" i="14"/>
  <c r="F28" i="14"/>
  <c r="F29" i="14"/>
  <c r="F30" i="14"/>
  <c r="F31" i="14"/>
  <c r="F32" i="14"/>
  <c r="F33" i="14"/>
  <c r="F35" i="14"/>
  <c r="AH22" i="16"/>
  <c r="AH21" i="16"/>
  <c r="AH20" i="16"/>
  <c r="AH19" i="16"/>
  <c r="AH10" i="16"/>
  <c r="AH9" i="16"/>
  <c r="AH8" i="16"/>
  <c r="AH7" i="16"/>
  <c r="AH6" i="16"/>
  <c r="AH5" i="16"/>
  <c r="AH4" i="16"/>
  <c r="B21" i="18" l="1"/>
  <c r="F26" i="14"/>
  <c r="N73" i="31"/>
  <c r="N48" i="14"/>
  <c r="K48" i="14"/>
  <c r="H48" i="14"/>
  <c r="F27" i="14"/>
  <c r="B61" i="18"/>
  <c r="G64" i="14"/>
  <c r="B861" i="18"/>
  <c r="B821" i="18"/>
  <c r="B781" i="18"/>
  <c r="B741" i="18"/>
  <c r="B701" i="18"/>
  <c r="B661" i="18"/>
  <c r="B621" i="18"/>
  <c r="B581" i="18"/>
  <c r="B541" i="18"/>
  <c r="B23" i="18" l="1"/>
  <c r="K49" i="14"/>
  <c r="K50" i="14" s="1"/>
  <c r="E48" i="14"/>
  <c r="E49" i="14" s="1"/>
  <c r="E50" i="14" s="1"/>
  <c r="N49" i="14"/>
  <c r="N50" i="14" s="1"/>
  <c r="H49" i="14"/>
  <c r="H50" i="14" s="1"/>
  <c r="K3" i="18"/>
  <c r="B26" i="18"/>
  <c r="B41" i="18"/>
  <c r="B55" i="18"/>
  <c r="B25" i="18"/>
  <c r="B53" i="18"/>
  <c r="B31" i="18"/>
  <c r="B46" i="18"/>
  <c r="B22" i="18"/>
  <c r="B34" i="18"/>
  <c r="B47" i="18"/>
  <c r="B39" i="18"/>
  <c r="B51" i="18"/>
  <c r="B24" i="18"/>
  <c r="B40" i="18"/>
  <c r="B56" i="18"/>
  <c r="B38" i="18"/>
  <c r="B59" i="18"/>
  <c r="B35" i="18"/>
  <c r="B45" i="18"/>
  <c r="B28" i="18"/>
  <c r="B44" i="18"/>
  <c r="B60" i="18"/>
  <c r="B43" i="18"/>
  <c r="B57" i="18"/>
  <c r="B29" i="18"/>
  <c r="B37" i="18"/>
  <c r="B32" i="18"/>
  <c r="B48" i="18"/>
  <c r="B27" i="18"/>
  <c r="B49" i="18"/>
  <c r="B50" i="18"/>
  <c r="B58" i="18"/>
  <c r="B30" i="18"/>
  <c r="B36" i="18"/>
  <c r="B52" i="18"/>
  <c r="B33" i="18"/>
  <c r="B54" i="18"/>
  <c r="B42" i="18"/>
  <c r="B545" i="18"/>
  <c r="B549" i="18"/>
  <c r="B553" i="18"/>
  <c r="B557" i="18"/>
  <c r="B561" i="18"/>
  <c r="B565" i="18"/>
  <c r="B569" i="18"/>
  <c r="B573" i="18"/>
  <c r="B577" i="18"/>
  <c r="B542" i="18"/>
  <c r="B547" i="18"/>
  <c r="B574" i="18"/>
  <c r="B543" i="18"/>
  <c r="B548" i="18"/>
  <c r="B554" i="18"/>
  <c r="B559" i="18"/>
  <c r="B564" i="18"/>
  <c r="B570" i="18"/>
  <c r="B575" i="18"/>
  <c r="B580" i="18"/>
  <c r="B544" i="18"/>
  <c r="B550" i="18"/>
  <c r="B555" i="18"/>
  <c r="B560" i="18"/>
  <c r="B566" i="18"/>
  <c r="B571" i="18"/>
  <c r="B576" i="18"/>
  <c r="B546" i="18"/>
  <c r="B551" i="18"/>
  <c r="B556" i="18"/>
  <c r="B562" i="18"/>
  <c r="B567" i="18"/>
  <c r="B572" i="18"/>
  <c r="B578" i="18"/>
  <c r="B552" i="18"/>
  <c r="B558" i="18"/>
  <c r="B563" i="18"/>
  <c r="B568" i="18"/>
  <c r="B579" i="18"/>
  <c r="B704" i="18"/>
  <c r="B708" i="18"/>
  <c r="B712" i="18"/>
  <c r="B716" i="18"/>
  <c r="B720" i="18"/>
  <c r="B724" i="18"/>
  <c r="B728" i="18"/>
  <c r="B732" i="18"/>
  <c r="B736" i="18"/>
  <c r="B740" i="18"/>
  <c r="B706" i="18"/>
  <c r="B711" i="18"/>
  <c r="B717" i="18"/>
  <c r="B722" i="18"/>
  <c r="B727" i="18"/>
  <c r="B733" i="18"/>
  <c r="B738" i="18"/>
  <c r="B719" i="18"/>
  <c r="B707" i="18"/>
  <c r="B714" i="18"/>
  <c r="B721" i="18"/>
  <c r="B729" i="18"/>
  <c r="B735" i="18"/>
  <c r="B709" i="18"/>
  <c r="B715" i="18"/>
  <c r="B723" i="18"/>
  <c r="B730" i="18"/>
  <c r="B737" i="18"/>
  <c r="B703" i="18"/>
  <c r="B710" i="18"/>
  <c r="B718" i="18"/>
  <c r="B725" i="18"/>
  <c r="B731" i="18"/>
  <c r="B739" i="18"/>
  <c r="B705" i="18"/>
  <c r="B713" i="18"/>
  <c r="B726" i="18"/>
  <c r="B734" i="18"/>
  <c r="B702" i="18"/>
  <c r="B583" i="18"/>
  <c r="B587" i="18"/>
  <c r="B591" i="18"/>
  <c r="B595" i="18"/>
  <c r="B599" i="18"/>
  <c r="B603" i="18"/>
  <c r="B607" i="18"/>
  <c r="B586" i="18"/>
  <c r="B592" i="18"/>
  <c r="B597" i="18"/>
  <c r="B602" i="18"/>
  <c r="B608" i="18"/>
  <c r="B612" i="18"/>
  <c r="B616" i="18"/>
  <c r="B620" i="18"/>
  <c r="B596" i="18"/>
  <c r="B584" i="18"/>
  <c r="B590" i="18"/>
  <c r="B598" i="18"/>
  <c r="B605" i="18"/>
  <c r="B611" i="18"/>
  <c r="B617" i="18"/>
  <c r="B585" i="18"/>
  <c r="B593" i="18"/>
  <c r="B600" i="18"/>
  <c r="B606" i="18"/>
  <c r="B613" i="18"/>
  <c r="B618" i="18"/>
  <c r="B588" i="18"/>
  <c r="B594" i="18"/>
  <c r="B601" i="18"/>
  <c r="B609" i="18"/>
  <c r="B614" i="18"/>
  <c r="B619" i="18"/>
  <c r="B589" i="18"/>
  <c r="B604" i="18"/>
  <c r="B610" i="18"/>
  <c r="B615" i="18"/>
  <c r="B582" i="18"/>
  <c r="B743" i="18"/>
  <c r="B747" i="18"/>
  <c r="B751" i="18"/>
  <c r="B755" i="18"/>
  <c r="B759" i="18"/>
  <c r="B763" i="18"/>
  <c r="B767" i="18"/>
  <c r="B771" i="18"/>
  <c r="B775" i="18"/>
  <c r="B779" i="18"/>
  <c r="B748" i="18"/>
  <c r="B753" i="18"/>
  <c r="B758" i="18"/>
  <c r="B764" i="18"/>
  <c r="B769" i="18"/>
  <c r="B774" i="18"/>
  <c r="B780" i="18"/>
  <c r="B756" i="18"/>
  <c r="B744" i="18"/>
  <c r="B750" i="18"/>
  <c r="B757" i="18"/>
  <c r="B765" i="18"/>
  <c r="B772" i="18"/>
  <c r="B778" i="18"/>
  <c r="B745" i="18"/>
  <c r="B752" i="18"/>
  <c r="B760" i="18"/>
  <c r="B766" i="18"/>
  <c r="B773" i="18"/>
  <c r="B742" i="18"/>
  <c r="B746" i="18"/>
  <c r="B754" i="18"/>
  <c r="B761" i="18"/>
  <c r="B768" i="18"/>
  <c r="B776" i="18"/>
  <c r="B749" i="18"/>
  <c r="B762" i="18"/>
  <c r="B770" i="18"/>
  <c r="B777" i="18"/>
  <c r="B626" i="18"/>
  <c r="B630" i="18"/>
  <c r="B634" i="18"/>
  <c r="B638" i="18"/>
  <c r="B642" i="18"/>
  <c r="B646" i="18"/>
  <c r="B650" i="18"/>
  <c r="B654" i="18"/>
  <c r="B658" i="18"/>
  <c r="B623" i="18"/>
  <c r="B628" i="18"/>
  <c r="B633" i="18"/>
  <c r="B639" i="18"/>
  <c r="B644" i="18"/>
  <c r="B649" i="18"/>
  <c r="B655" i="18"/>
  <c r="B660" i="18"/>
  <c r="B640" i="18"/>
  <c r="B627" i="18"/>
  <c r="B635" i="18"/>
  <c r="B641" i="18"/>
  <c r="B648" i="18"/>
  <c r="B656" i="18"/>
  <c r="B629" i="18"/>
  <c r="B636" i="18"/>
  <c r="B643" i="18"/>
  <c r="B651" i="18"/>
  <c r="B657" i="18"/>
  <c r="B624" i="18"/>
  <c r="B631" i="18"/>
  <c r="B637" i="18"/>
  <c r="B645" i="18"/>
  <c r="B652" i="18"/>
  <c r="B659" i="18"/>
  <c r="B625" i="18"/>
  <c r="B632" i="18"/>
  <c r="B647" i="18"/>
  <c r="B653" i="18"/>
  <c r="B622" i="18"/>
  <c r="B786" i="18"/>
  <c r="B790" i="18"/>
  <c r="B794" i="18"/>
  <c r="B798" i="18"/>
  <c r="B802" i="18"/>
  <c r="B806" i="18"/>
  <c r="B810" i="18"/>
  <c r="B814" i="18"/>
  <c r="B818" i="18"/>
  <c r="B784" i="18"/>
  <c r="B789" i="18"/>
  <c r="B795" i="18"/>
  <c r="B800" i="18"/>
  <c r="B805" i="18"/>
  <c r="B811" i="18"/>
  <c r="B816" i="18"/>
  <c r="B782" i="18"/>
  <c r="B799" i="18"/>
  <c r="B787" i="18"/>
  <c r="B793" i="18"/>
  <c r="B801" i="18"/>
  <c r="B808" i="18"/>
  <c r="B815" i="18"/>
  <c r="B788" i="18"/>
  <c r="B796" i="18"/>
  <c r="B803" i="18"/>
  <c r="B809" i="18"/>
  <c r="B817" i="18"/>
  <c r="B783" i="18"/>
  <c r="B791" i="18"/>
  <c r="B797" i="18"/>
  <c r="B804" i="18"/>
  <c r="B812" i="18"/>
  <c r="B819" i="18"/>
  <c r="B785" i="18"/>
  <c r="B792" i="18"/>
  <c r="B807" i="18"/>
  <c r="B813" i="18"/>
  <c r="B820" i="18"/>
  <c r="B665" i="18"/>
  <c r="B669" i="18"/>
  <c r="B673" i="18"/>
  <c r="B677" i="18"/>
  <c r="B681" i="18"/>
  <c r="B685" i="18"/>
  <c r="B689" i="18"/>
  <c r="B693" i="18"/>
  <c r="B697" i="18"/>
  <c r="B662" i="18"/>
  <c r="B664" i="18"/>
  <c r="B670" i="18"/>
  <c r="B675" i="18"/>
  <c r="B680" i="18"/>
  <c r="B686" i="18"/>
  <c r="B691" i="18"/>
  <c r="B696" i="18"/>
  <c r="B676" i="18"/>
  <c r="B663" i="18"/>
  <c r="B671" i="18"/>
  <c r="B678" i="18"/>
  <c r="B684" i="18"/>
  <c r="B692" i="18"/>
  <c r="B699" i="18"/>
  <c r="B666" i="18"/>
  <c r="B672" i="18"/>
  <c r="B679" i="18"/>
  <c r="B687" i="18"/>
  <c r="B694" i="18"/>
  <c r="B700" i="18"/>
  <c r="B667" i="18"/>
  <c r="B674" i="18"/>
  <c r="B682" i="18"/>
  <c r="B688" i="18"/>
  <c r="B695" i="18"/>
  <c r="B668" i="18"/>
  <c r="B683" i="18"/>
  <c r="B690" i="18"/>
  <c r="B698" i="18"/>
  <c r="B825" i="18"/>
  <c r="B829" i="18"/>
  <c r="B833" i="18"/>
  <c r="B837" i="18"/>
  <c r="B841" i="18"/>
  <c r="B845" i="18"/>
  <c r="B849" i="18"/>
  <c r="B853" i="18"/>
  <c r="B857" i="18"/>
  <c r="B822" i="18"/>
  <c r="B826" i="18"/>
  <c r="B831" i="18"/>
  <c r="B836" i="18"/>
  <c r="B842" i="18"/>
  <c r="B847" i="18"/>
  <c r="B852" i="18"/>
  <c r="B858" i="18"/>
  <c r="B835" i="18"/>
  <c r="B823" i="18"/>
  <c r="B830" i="18"/>
  <c r="B838" i="18"/>
  <c r="B844" i="18"/>
  <c r="B851" i="18"/>
  <c r="B859" i="18"/>
  <c r="B824" i="18"/>
  <c r="B832" i="18"/>
  <c r="B839" i="18"/>
  <c r="B846" i="18"/>
  <c r="B854" i="18"/>
  <c r="B860" i="18"/>
  <c r="B827" i="18"/>
  <c r="B834" i="18"/>
  <c r="B840" i="18"/>
  <c r="B848" i="18"/>
  <c r="B855" i="18"/>
  <c r="B828" i="18"/>
  <c r="B843" i="18"/>
  <c r="B850" i="18"/>
  <c r="B856" i="18"/>
  <c r="B141" i="18"/>
  <c r="B221" i="18"/>
  <c r="B301" i="18"/>
  <c r="B381" i="18"/>
  <c r="B461" i="18"/>
  <c r="B101" i="18"/>
  <c r="B181" i="18"/>
  <c r="B261" i="18"/>
  <c r="B341" i="18"/>
  <c r="B421" i="18"/>
  <c r="B501" i="18"/>
  <c r="C62" i="14" l="1"/>
  <c r="E16" i="7" s="1"/>
  <c r="E51" i="14"/>
  <c r="O3" i="18"/>
  <c r="P3" i="18"/>
  <c r="B463" i="18"/>
  <c r="B467" i="18"/>
  <c r="B471" i="18"/>
  <c r="B475" i="18"/>
  <c r="B479" i="18"/>
  <c r="B483" i="18"/>
  <c r="B487" i="18"/>
  <c r="B491" i="18"/>
  <c r="B495" i="18"/>
  <c r="B499" i="18"/>
  <c r="B474" i="18"/>
  <c r="B462" i="18"/>
  <c r="B466" i="18"/>
  <c r="B472" i="18"/>
  <c r="B477" i="18"/>
  <c r="B482" i="18"/>
  <c r="B488" i="18"/>
  <c r="B493" i="18"/>
  <c r="B498" i="18"/>
  <c r="B468" i="18"/>
  <c r="B473" i="18"/>
  <c r="B478" i="18"/>
  <c r="B484" i="18"/>
  <c r="B489" i="18"/>
  <c r="B494" i="18"/>
  <c r="B500" i="18"/>
  <c r="B464" i="18"/>
  <c r="B469" i="18"/>
  <c r="B480" i="18"/>
  <c r="B485" i="18"/>
  <c r="B490" i="18"/>
  <c r="B496" i="18"/>
  <c r="B481" i="18"/>
  <c r="B465" i="18"/>
  <c r="B486" i="18"/>
  <c r="B470" i="18"/>
  <c r="B492" i="18"/>
  <c r="B476" i="18"/>
  <c r="B497" i="18"/>
  <c r="B63" i="18"/>
  <c r="B67" i="18"/>
  <c r="B71" i="18"/>
  <c r="B75" i="18"/>
  <c r="B79" i="18"/>
  <c r="B83" i="18"/>
  <c r="B87" i="18"/>
  <c r="B91" i="18"/>
  <c r="B95" i="18"/>
  <c r="B99" i="18"/>
  <c r="B64" i="18"/>
  <c r="B69" i="18"/>
  <c r="B74" i="18"/>
  <c r="B80" i="18"/>
  <c r="B85" i="18"/>
  <c r="B90" i="18"/>
  <c r="B96" i="18"/>
  <c r="B62" i="18"/>
  <c r="B68" i="18"/>
  <c r="B76" i="18"/>
  <c r="B82" i="18"/>
  <c r="B89" i="18"/>
  <c r="B97" i="18"/>
  <c r="B70" i="18"/>
  <c r="B77" i="18"/>
  <c r="B84" i="18"/>
  <c r="B92" i="18"/>
  <c r="B98" i="18"/>
  <c r="B65" i="18"/>
  <c r="B72" i="18"/>
  <c r="B78" i="18"/>
  <c r="B86" i="18"/>
  <c r="B93" i="18"/>
  <c r="B100" i="18"/>
  <c r="B66" i="18"/>
  <c r="B73" i="18"/>
  <c r="B81" i="18"/>
  <c r="B88" i="18"/>
  <c r="B94" i="18"/>
  <c r="B303" i="18"/>
  <c r="B307" i="18"/>
  <c r="B311" i="18"/>
  <c r="B315" i="18"/>
  <c r="B319" i="18"/>
  <c r="B323" i="18"/>
  <c r="B327" i="18"/>
  <c r="B331" i="18"/>
  <c r="B335" i="18"/>
  <c r="B339" i="18"/>
  <c r="B305" i="18"/>
  <c r="B310" i="18"/>
  <c r="B316" i="18"/>
  <c r="B321" i="18"/>
  <c r="B326" i="18"/>
  <c r="B332" i="18"/>
  <c r="B337" i="18"/>
  <c r="B306" i="18"/>
  <c r="B312" i="18"/>
  <c r="B317" i="18"/>
  <c r="B322" i="18"/>
  <c r="B328" i="18"/>
  <c r="B333" i="18"/>
  <c r="B338" i="18"/>
  <c r="B309" i="18"/>
  <c r="B320" i="18"/>
  <c r="B330" i="18"/>
  <c r="B302" i="18"/>
  <c r="B313" i="18"/>
  <c r="B324" i="18"/>
  <c r="B334" i="18"/>
  <c r="B304" i="18"/>
  <c r="B314" i="18"/>
  <c r="B325" i="18"/>
  <c r="B336" i="18"/>
  <c r="B308" i="18"/>
  <c r="B318" i="18"/>
  <c r="B329" i="18"/>
  <c r="B340" i="18"/>
  <c r="B186" i="18"/>
  <c r="B190" i="18"/>
  <c r="B194" i="18"/>
  <c r="B198" i="18"/>
  <c r="B202" i="18"/>
  <c r="B206" i="18"/>
  <c r="B210" i="18"/>
  <c r="B214" i="18"/>
  <c r="B218" i="18"/>
  <c r="B185" i="18"/>
  <c r="B191" i="18"/>
  <c r="B196" i="18"/>
  <c r="B201" i="18"/>
  <c r="B207" i="18"/>
  <c r="B212" i="18"/>
  <c r="B217" i="18"/>
  <c r="B187" i="18"/>
  <c r="B192" i="18"/>
  <c r="B197" i="18"/>
  <c r="B203" i="18"/>
  <c r="B208" i="18"/>
  <c r="B213" i="18"/>
  <c r="B219" i="18"/>
  <c r="B189" i="18"/>
  <c r="B200" i="18"/>
  <c r="B211" i="18"/>
  <c r="B182" i="18"/>
  <c r="B183" i="18"/>
  <c r="B193" i="18"/>
  <c r="B204" i="18"/>
  <c r="B215" i="18"/>
  <c r="B184" i="18"/>
  <c r="B195" i="18"/>
  <c r="B205" i="18"/>
  <c r="B216" i="18"/>
  <c r="B188" i="18"/>
  <c r="B199" i="18"/>
  <c r="B209" i="18"/>
  <c r="B220" i="18"/>
  <c r="B225" i="18"/>
  <c r="B229" i="18"/>
  <c r="B233" i="18"/>
  <c r="B237" i="18"/>
  <c r="B241" i="18"/>
  <c r="B245" i="18"/>
  <c r="B249" i="18"/>
  <c r="B253" i="18"/>
  <c r="B257" i="18"/>
  <c r="B222" i="18"/>
  <c r="B227" i="18"/>
  <c r="B232" i="18"/>
  <c r="B238" i="18"/>
  <c r="B243" i="18"/>
  <c r="B248" i="18"/>
  <c r="B254" i="18"/>
  <c r="B259" i="18"/>
  <c r="B223" i="18"/>
  <c r="B228" i="18"/>
  <c r="B234" i="18"/>
  <c r="B239" i="18"/>
  <c r="B244" i="18"/>
  <c r="B250" i="18"/>
  <c r="B255" i="18"/>
  <c r="B260" i="18"/>
  <c r="B226" i="18"/>
  <c r="B236" i="18"/>
  <c r="B247" i="18"/>
  <c r="B258" i="18"/>
  <c r="B230" i="18"/>
  <c r="B240" i="18"/>
  <c r="B251" i="18"/>
  <c r="B231" i="18"/>
  <c r="B242" i="18"/>
  <c r="B252" i="18"/>
  <c r="B224" i="18"/>
  <c r="B235" i="18"/>
  <c r="B246" i="18"/>
  <c r="B256" i="18"/>
  <c r="B424" i="18"/>
  <c r="B428" i="18"/>
  <c r="B432" i="18"/>
  <c r="B436" i="18"/>
  <c r="B440" i="18"/>
  <c r="B444" i="18"/>
  <c r="B448" i="18"/>
  <c r="B452" i="18"/>
  <c r="B456" i="18"/>
  <c r="B460" i="18"/>
  <c r="B438" i="18"/>
  <c r="B459" i="18"/>
  <c r="B425" i="18"/>
  <c r="B430" i="18"/>
  <c r="B435" i="18"/>
  <c r="B441" i="18"/>
  <c r="B446" i="18"/>
  <c r="B451" i="18"/>
  <c r="B457" i="18"/>
  <c r="B426" i="18"/>
  <c r="B431" i="18"/>
  <c r="B437" i="18"/>
  <c r="B442" i="18"/>
  <c r="B447" i="18"/>
  <c r="B453" i="18"/>
  <c r="B458" i="18"/>
  <c r="B427" i="18"/>
  <c r="B433" i="18"/>
  <c r="B443" i="18"/>
  <c r="B449" i="18"/>
  <c r="B454" i="18"/>
  <c r="B423" i="18"/>
  <c r="B445" i="18"/>
  <c r="B429" i="18"/>
  <c r="B450" i="18"/>
  <c r="B434" i="18"/>
  <c r="B455" i="18"/>
  <c r="B439" i="18"/>
  <c r="B422" i="18"/>
  <c r="B106" i="18"/>
  <c r="B110" i="18"/>
  <c r="B114" i="18"/>
  <c r="B118" i="18"/>
  <c r="B122" i="18"/>
  <c r="B126" i="18"/>
  <c r="B130" i="18"/>
  <c r="B134" i="18"/>
  <c r="B138" i="18"/>
  <c r="B103" i="18"/>
  <c r="B107" i="18"/>
  <c r="B111" i="18"/>
  <c r="B115" i="18"/>
  <c r="B119" i="18"/>
  <c r="B123" i="18"/>
  <c r="B127" i="18"/>
  <c r="B131" i="18"/>
  <c r="B135" i="18"/>
  <c r="B139" i="18"/>
  <c r="B109" i="18"/>
  <c r="B117" i="18"/>
  <c r="B125" i="18"/>
  <c r="B133" i="18"/>
  <c r="B102" i="18"/>
  <c r="B104" i="18"/>
  <c r="B112" i="18"/>
  <c r="B120" i="18"/>
  <c r="B128" i="18"/>
  <c r="B136" i="18"/>
  <c r="B105" i="18"/>
  <c r="B113" i="18"/>
  <c r="B121" i="18"/>
  <c r="B129" i="18"/>
  <c r="B137" i="18"/>
  <c r="B108" i="18"/>
  <c r="B116" i="18"/>
  <c r="B124" i="18"/>
  <c r="B132" i="18"/>
  <c r="B140" i="18"/>
  <c r="B512" i="18"/>
  <c r="B517" i="18"/>
  <c r="B516" i="18"/>
  <c r="B531" i="18"/>
  <c r="B509" i="18"/>
  <c r="B529" i="18"/>
  <c r="B508" i="18"/>
  <c r="B511" i="18"/>
  <c r="B526" i="18"/>
  <c r="B510" i="18"/>
  <c r="B143" i="18"/>
  <c r="B147" i="18"/>
  <c r="B151" i="18"/>
  <c r="B155" i="18"/>
  <c r="B159" i="18"/>
  <c r="B163" i="18"/>
  <c r="B144" i="18"/>
  <c r="B149" i="18"/>
  <c r="B154" i="18"/>
  <c r="B160" i="18"/>
  <c r="B165" i="18"/>
  <c r="B169" i="18"/>
  <c r="B173" i="18"/>
  <c r="B177" i="18"/>
  <c r="B142" i="18"/>
  <c r="B145" i="18"/>
  <c r="B150" i="18"/>
  <c r="B156" i="18"/>
  <c r="B161" i="18"/>
  <c r="B166" i="18"/>
  <c r="B170" i="18"/>
  <c r="B174" i="18"/>
  <c r="B178" i="18"/>
  <c r="B153" i="18"/>
  <c r="B164" i="18"/>
  <c r="B172" i="18"/>
  <c r="B180" i="18"/>
  <c r="B146" i="18"/>
  <c r="B157" i="18"/>
  <c r="B167" i="18"/>
  <c r="B175" i="18"/>
  <c r="B148" i="18"/>
  <c r="B158" i="18"/>
  <c r="B168" i="18"/>
  <c r="B176" i="18"/>
  <c r="B152" i="18"/>
  <c r="B162" i="18"/>
  <c r="B171" i="18"/>
  <c r="B179" i="18"/>
  <c r="B528" i="18"/>
  <c r="B532" i="18"/>
  <c r="B505" i="18"/>
  <c r="B525" i="18"/>
  <c r="B504" i="18"/>
  <c r="B524" i="18"/>
  <c r="B503" i="18"/>
  <c r="B538" i="18"/>
  <c r="B522" i="18"/>
  <c r="B506" i="18"/>
  <c r="B385" i="18"/>
  <c r="B389" i="18"/>
  <c r="B393" i="18"/>
  <c r="B397" i="18"/>
  <c r="B401" i="18"/>
  <c r="B405" i="18"/>
  <c r="B409" i="18"/>
  <c r="B413" i="18"/>
  <c r="B417" i="18"/>
  <c r="B382" i="18"/>
  <c r="B396" i="18"/>
  <c r="B383" i="18"/>
  <c r="B388" i="18"/>
  <c r="B394" i="18"/>
  <c r="B399" i="18"/>
  <c r="B404" i="18"/>
  <c r="B410" i="18"/>
  <c r="B415" i="18"/>
  <c r="B420" i="18"/>
  <c r="B384" i="18"/>
  <c r="B390" i="18"/>
  <c r="B395" i="18"/>
  <c r="B400" i="18"/>
  <c r="B406" i="18"/>
  <c r="B411" i="18"/>
  <c r="B416" i="18"/>
  <c r="B386" i="18"/>
  <c r="B391" i="18"/>
  <c r="B402" i="18"/>
  <c r="B407" i="18"/>
  <c r="B412" i="18"/>
  <c r="B418" i="18"/>
  <c r="B387" i="18"/>
  <c r="B408" i="18"/>
  <c r="B392" i="18"/>
  <c r="B414" i="18"/>
  <c r="B398" i="18"/>
  <c r="B419" i="18"/>
  <c r="B403" i="18"/>
  <c r="B523" i="18"/>
  <c r="B527" i="18"/>
  <c r="B502" i="18"/>
  <c r="B520" i="18"/>
  <c r="B540" i="18"/>
  <c r="B519" i="18"/>
  <c r="B507" i="18"/>
  <c r="B534" i="18"/>
  <c r="B518" i="18"/>
  <c r="B346" i="18"/>
  <c r="B350" i="18"/>
  <c r="B354" i="18"/>
  <c r="B358" i="18"/>
  <c r="B362" i="18"/>
  <c r="B366" i="18"/>
  <c r="B370" i="18"/>
  <c r="B374" i="18"/>
  <c r="B378" i="18"/>
  <c r="B347" i="18"/>
  <c r="B352" i="18"/>
  <c r="B357" i="18"/>
  <c r="B363" i="18"/>
  <c r="B368" i="18"/>
  <c r="B373" i="18"/>
  <c r="B379" i="18"/>
  <c r="B343" i="18"/>
  <c r="B348" i="18"/>
  <c r="B353" i="18"/>
  <c r="B359" i="18"/>
  <c r="B364" i="18"/>
  <c r="B369" i="18"/>
  <c r="B375" i="18"/>
  <c r="B380" i="18"/>
  <c r="B345" i="18"/>
  <c r="B356" i="18"/>
  <c r="B367" i="18"/>
  <c r="B377" i="18"/>
  <c r="B349" i="18"/>
  <c r="B360" i="18"/>
  <c r="B371" i="18"/>
  <c r="B342" i="18"/>
  <c r="B351" i="18"/>
  <c r="B361" i="18"/>
  <c r="B372" i="18"/>
  <c r="B344" i="18"/>
  <c r="B355" i="18"/>
  <c r="B365" i="18"/>
  <c r="B376" i="18"/>
  <c r="B264" i="18"/>
  <c r="B268" i="18"/>
  <c r="B272" i="18"/>
  <c r="B276" i="18"/>
  <c r="B280" i="18"/>
  <c r="B284" i="18"/>
  <c r="B288" i="18"/>
  <c r="B292" i="18"/>
  <c r="B296" i="18"/>
  <c r="B300" i="18"/>
  <c r="B263" i="18"/>
  <c r="B269" i="18"/>
  <c r="B274" i="18"/>
  <c r="B279" i="18"/>
  <c r="B285" i="18"/>
  <c r="B290" i="18"/>
  <c r="B295" i="18"/>
  <c r="B262" i="18"/>
  <c r="B265" i="18"/>
  <c r="B270" i="18"/>
  <c r="B275" i="18"/>
  <c r="B281" i="18"/>
  <c r="B286" i="18"/>
  <c r="B291" i="18"/>
  <c r="B297" i="18"/>
  <c r="B273" i="18"/>
  <c r="B283" i="18"/>
  <c r="B294" i="18"/>
  <c r="B266" i="18"/>
  <c r="B277" i="18"/>
  <c r="B287" i="18"/>
  <c r="B298" i="18"/>
  <c r="B267" i="18"/>
  <c r="B278" i="18"/>
  <c r="B289" i="18"/>
  <c r="B299" i="18"/>
  <c r="B271" i="18"/>
  <c r="B282" i="18"/>
  <c r="B293" i="18"/>
  <c r="B533" i="18"/>
  <c r="B539" i="18"/>
  <c r="B521" i="18"/>
  <c r="B536" i="18"/>
  <c r="B515" i="18"/>
  <c r="B535" i="18"/>
  <c r="B513" i="18"/>
  <c r="B537" i="18"/>
  <c r="B530" i="18"/>
  <c r="B514" i="18"/>
  <c r="AE49" i="30" l="1"/>
  <c r="C60" i="14"/>
  <c r="P7" i="18"/>
  <c r="P8" i="18" s="1"/>
  <c r="P9" i="18" s="1"/>
  <c r="O7" i="18"/>
  <c r="O8" i="18" s="1"/>
  <c r="O9" i="18" s="1"/>
  <c r="N4" i="18"/>
  <c r="N5" i="18" s="1"/>
  <c r="O4" i="18"/>
  <c r="O5" i="18" s="1"/>
  <c r="P4" i="18"/>
  <c r="P5" i="18" s="1"/>
  <c r="M3" i="18"/>
  <c r="K7" i="18" l="1"/>
  <c r="M4" i="18"/>
  <c r="M5" i="18" s="1"/>
  <c r="L3" i="18"/>
  <c r="L4" i="18" s="1"/>
  <c r="L5" i="18" s="1"/>
  <c r="N9" i="7" s="1"/>
  <c r="J3" i="18"/>
  <c r="M7" i="18"/>
  <c r="O8" i="7" l="1"/>
  <c r="O9" i="7"/>
  <c r="J4" i="18"/>
  <c r="J5" i="18" s="1"/>
  <c r="C61" i="14" s="1"/>
  <c r="M8" i="18"/>
  <c r="M9" i="18" s="1"/>
  <c r="K4" i="18"/>
  <c r="K5" i="18" s="1"/>
  <c r="J9" i="7" s="1"/>
  <c r="K9" i="7" s="1"/>
  <c r="J7" i="18"/>
  <c r="F9" i="7" l="1"/>
  <c r="G9" i="7" s="1"/>
  <c r="K8" i="7"/>
  <c r="O11" i="7"/>
  <c r="L7" i="18"/>
  <c r="L8" i="18" s="1"/>
  <c r="L9" i="18" s="1"/>
  <c r="J8" i="18"/>
  <c r="J9" i="18" s="1"/>
  <c r="K8" i="18"/>
  <c r="K9" i="18" s="1"/>
  <c r="G8" i="7" l="1"/>
  <c r="O14" i="7"/>
  <c r="O15" i="7" s="1"/>
  <c r="O16" i="7" s="1"/>
  <c r="AA53" i="30" s="1"/>
  <c r="K11" i="7"/>
  <c r="G13" i="7" l="1"/>
  <c r="AA63" i="30"/>
  <c r="AI63" i="30" s="1"/>
  <c r="AA65" i="30"/>
  <c r="AI65" i="30" s="1"/>
  <c r="G21" i="7"/>
  <c r="AA59" i="30" s="1"/>
  <c r="G22" i="7"/>
  <c r="AA61" i="30" s="1"/>
  <c r="G19" i="7"/>
  <c r="AA55" i="30" s="1"/>
  <c r="G11" i="7"/>
  <c r="G23" i="7" l="1"/>
  <c r="F12" i="7" l="1"/>
  <c r="G14" i="7" l="1"/>
  <c r="G15" i="7" l="1"/>
  <c r="G16" i="7" s="1"/>
  <c r="AA49" i="30" s="1"/>
  <c r="AI49" i="30" s="1"/>
  <c r="K14" i="7"/>
  <c r="K15" i="7" l="1"/>
  <c r="K16" i="7" s="1"/>
  <c r="AA51" i="30" s="1"/>
  <c r="AI77" i="30" l="1"/>
</calcChain>
</file>

<file path=xl/comments1.xml><?xml version="1.0" encoding="utf-8"?>
<comments xmlns="http://schemas.openxmlformats.org/spreadsheetml/2006/main">
  <authors>
    <author>Schenk Michael, VOL-KAWA-WAV</author>
  </authors>
  <commentList>
    <comment ref="D21" authorId="0" shapeId="0">
      <text>
        <r>
          <rPr>
            <b/>
            <sz val="9"/>
            <color indexed="81"/>
            <rFont val="Segoe UI"/>
            <family val="2"/>
          </rPr>
          <t>MSc:</t>
        </r>
        <r>
          <rPr>
            <sz val="9"/>
            <color indexed="81"/>
            <rFont val="Segoe UI"/>
            <family val="2"/>
          </rPr>
          <t xml:space="preserve">
Koordinate West-Ost wird auf Gesuch übertragen (z.B. 2628.817)</t>
        </r>
      </text>
    </comment>
    <comment ref="F21" authorId="0" shapeId="0">
      <text>
        <r>
          <rPr>
            <b/>
            <sz val="9"/>
            <color indexed="81"/>
            <rFont val="Segoe UI"/>
            <family val="2"/>
          </rPr>
          <t xml:space="preserve">MSc:
</t>
        </r>
        <r>
          <rPr>
            <sz val="9"/>
            <color indexed="81"/>
            <rFont val="Segoe UI"/>
            <family val="2"/>
          </rPr>
          <t>Koordinate Nord-Süd wird auf Gesuch übertragen (z.B. 1200.654)</t>
        </r>
      </text>
    </comment>
    <comment ref="D23" authorId="0" shapeId="0">
      <text>
        <r>
          <rPr>
            <b/>
            <sz val="9"/>
            <color indexed="81"/>
            <rFont val="Segoe UI"/>
            <family val="2"/>
          </rPr>
          <t>MSc:</t>
        </r>
        <r>
          <rPr>
            <sz val="9"/>
            <color indexed="81"/>
            <rFont val="Segoe UI"/>
            <family val="2"/>
          </rPr>
          <t xml:space="preserve">
Lokalname wird auf Gesuch übertragen</t>
        </r>
      </text>
    </comment>
  </commentList>
</comments>
</file>

<file path=xl/comments2.xml><?xml version="1.0" encoding="utf-8"?>
<comments xmlns="http://schemas.openxmlformats.org/spreadsheetml/2006/main">
  <authors>
    <author>Schenk Michael, VOL-KAWA-WAV</author>
  </authors>
  <commentList>
    <comment ref="AI17" authorId="0" shapeId="0">
      <text>
        <r>
          <rPr>
            <b/>
            <sz val="9"/>
            <color indexed="81"/>
            <rFont val="Segoe UI"/>
            <family val="2"/>
          </rPr>
          <t>MSc:</t>
        </r>
        <r>
          <rPr>
            <sz val="9"/>
            <color indexed="81"/>
            <rFont val="Segoe UI"/>
            <family val="2"/>
          </rPr>
          <t xml:space="preserve">
Lokalnamen wird vom Anzeichnungsprotokoll übernommen.</t>
        </r>
      </text>
    </comment>
    <comment ref="L40" authorId="0" shapeId="0">
      <text>
        <r>
          <rPr>
            <b/>
            <sz val="9"/>
            <color indexed="81"/>
            <rFont val="Segoe UI"/>
            <family val="2"/>
          </rPr>
          <t>MSc:</t>
        </r>
        <r>
          <rPr>
            <sz val="9"/>
            <color indexed="81"/>
            <rFont val="Segoe UI"/>
            <family val="2"/>
          </rPr>
          <t xml:space="preserve">
Koordinaten werden vom Anzeichnungsprotokoll übernommen.</t>
        </r>
      </text>
    </comment>
    <comment ref="S40" authorId="0" shapeId="0">
      <text>
        <r>
          <rPr>
            <b/>
            <sz val="9"/>
            <color indexed="81"/>
            <rFont val="Segoe UI"/>
            <family val="2"/>
          </rPr>
          <t xml:space="preserve">MSc:
</t>
        </r>
        <r>
          <rPr>
            <sz val="9"/>
            <color indexed="81"/>
            <rFont val="Segoe UI"/>
            <family val="2"/>
          </rPr>
          <t>Koordinaten werden vom Anzeichnungsprotokoll übernommen.</t>
        </r>
      </text>
    </comment>
    <comment ref="AP40" authorId="0" shapeId="0">
      <text>
        <r>
          <rPr>
            <b/>
            <sz val="9"/>
            <color indexed="81"/>
            <rFont val="Segoe UI"/>
            <family val="2"/>
          </rPr>
          <t>MSc:</t>
        </r>
        <r>
          <rPr>
            <sz val="9"/>
            <color indexed="81"/>
            <rFont val="Segoe UI"/>
            <family val="2"/>
          </rPr>
          <t xml:space="preserve">
Eingriffsfläche wird aus NAIS-Grundlagen übernommen.</t>
        </r>
      </text>
    </comment>
  </commentList>
</comments>
</file>

<file path=xl/comments3.xml><?xml version="1.0" encoding="utf-8"?>
<comments xmlns="http://schemas.openxmlformats.org/spreadsheetml/2006/main">
  <authors>
    <author>Michael Schenk</author>
  </authors>
  <commentList>
    <comment ref="Q19" authorId="0" shapeId="0">
      <text>
        <r>
          <rPr>
            <b/>
            <sz val="9"/>
            <color indexed="81"/>
            <rFont val="Tahoma"/>
            <family val="2"/>
          </rPr>
          <t>Michael Schenk:</t>
        </r>
        <r>
          <rPr>
            <sz val="9"/>
            <color indexed="81"/>
            <rFont val="Tahoma"/>
            <family val="2"/>
          </rPr>
          <t xml:space="preserve">
Stufe 14 intrapoliert</t>
        </r>
      </text>
    </comment>
  </commentList>
</comments>
</file>

<file path=xl/sharedStrings.xml><?xml version="1.0" encoding="utf-8"?>
<sst xmlns="http://schemas.openxmlformats.org/spreadsheetml/2006/main" count="690" uniqueCount="454">
  <si>
    <t>Wegzeit</t>
  </si>
  <si>
    <t>Seilzug</t>
  </si>
  <si>
    <t>Stk</t>
  </si>
  <si>
    <t>BHD</t>
  </si>
  <si>
    <t>Datum:</t>
  </si>
  <si>
    <t>Ort:</t>
  </si>
  <si>
    <t>0 - 30% Gefälle</t>
  </si>
  <si>
    <t>30 - 50% Gefälle</t>
  </si>
  <si>
    <t>50 - 75% Gefälle</t>
  </si>
  <si>
    <t>75 - 100% Gefälle</t>
  </si>
  <si>
    <t>Ø Durchmesser</t>
  </si>
  <si>
    <t>Durchmesserkategorie = Spalte</t>
  </si>
  <si>
    <t>Gefälle = Zeile</t>
  </si>
  <si>
    <t>&lt; 25%</t>
  </si>
  <si>
    <t>25 - 50%</t>
  </si>
  <si>
    <t>51 - 75%</t>
  </si>
  <si>
    <t>&gt; 75%</t>
  </si>
  <si>
    <t>Pauschalansätze Grundmassnahmen</t>
  </si>
  <si>
    <t>&lt; 30min</t>
  </si>
  <si>
    <t>Pauschalansätze Bringung</t>
  </si>
  <si>
    <t>41 - 60m</t>
  </si>
  <si>
    <t>61 - 80m</t>
  </si>
  <si>
    <t>&gt; 80m</t>
  </si>
  <si>
    <t>Zuzugsdistanz</t>
  </si>
  <si>
    <t>Fr. / m³</t>
  </si>
  <si>
    <t>Massnahmen</t>
  </si>
  <si>
    <t>Anzahl</t>
  </si>
  <si>
    <t>m³</t>
  </si>
  <si>
    <t>ha</t>
  </si>
  <si>
    <t>31 - 60min</t>
  </si>
  <si>
    <t>61 - 90min</t>
  </si>
  <si>
    <t>91 - 120min</t>
  </si>
  <si>
    <t>Tarif</t>
  </si>
  <si>
    <t>Stufe</t>
  </si>
  <si>
    <t>Tanne</t>
  </si>
  <si>
    <t>Stückzahl</t>
  </si>
  <si>
    <t>Tarife</t>
  </si>
  <si>
    <t>&lt; 30cm</t>
  </si>
  <si>
    <t>30 - 35cm</t>
  </si>
  <si>
    <t>36 - 40cm</t>
  </si>
  <si>
    <t>&gt;51cm</t>
  </si>
  <si>
    <t>41 - 50cm</t>
  </si>
  <si>
    <r>
      <t>Fr. / m</t>
    </r>
    <r>
      <rPr>
        <b/>
        <vertAlign val="superscript"/>
        <sz val="10"/>
        <rFont val="Arial"/>
        <family val="2"/>
      </rPr>
      <t>3</t>
    </r>
  </si>
  <si>
    <t>Menge (Tfm)</t>
  </si>
  <si>
    <t>Mittelstamm (Tfm)</t>
  </si>
  <si>
    <t>BHD - Massenmittelstamm (cm)</t>
  </si>
  <si>
    <t>Unternehmer:</t>
  </si>
  <si>
    <t>Waldbesitzer:</t>
  </si>
  <si>
    <t>Telefonnr.:</t>
  </si>
  <si>
    <t>Fichte</t>
  </si>
  <si>
    <t>Menge</t>
  </si>
  <si>
    <t>Total brutto</t>
  </si>
  <si>
    <t>cm</t>
  </si>
  <si>
    <t>Tariftabelle</t>
  </si>
  <si>
    <t>Tarif 1</t>
  </si>
  <si>
    <t>Tarif 2</t>
  </si>
  <si>
    <t>Tarif 3</t>
  </si>
  <si>
    <t>Tarif 4</t>
  </si>
  <si>
    <t>Tarif 5</t>
  </si>
  <si>
    <t>Tarif 6</t>
  </si>
  <si>
    <t>Tarif 7</t>
  </si>
  <si>
    <t>Tarif 8</t>
  </si>
  <si>
    <t>Tarif 9</t>
  </si>
  <si>
    <t>Tarif 10</t>
  </si>
  <si>
    <t>Name</t>
  </si>
  <si>
    <t>Luzern 1</t>
  </si>
  <si>
    <t>Luzern 2 + 10%</t>
  </si>
  <si>
    <t>Luzern 2</t>
  </si>
  <si>
    <t>Luzern 2 - 10%</t>
  </si>
  <si>
    <t>Luzern 3</t>
  </si>
  <si>
    <t>Sigriswil</t>
  </si>
  <si>
    <t>16-20</t>
  </si>
  <si>
    <t>21-24</t>
  </si>
  <si>
    <t>25-28</t>
  </si>
  <si>
    <t>29-32</t>
  </si>
  <si>
    <t>33-36</t>
  </si>
  <si>
    <t>37-40</t>
  </si>
  <si>
    <t>41-44</t>
  </si>
  <si>
    <t>45-48</t>
  </si>
  <si>
    <t>49-52</t>
  </si>
  <si>
    <t>53-56</t>
  </si>
  <si>
    <t>57-60</t>
  </si>
  <si>
    <t>61-64</t>
  </si>
  <si>
    <t>65-68</t>
  </si>
  <si>
    <t>69-72</t>
  </si>
  <si>
    <t>73-76</t>
  </si>
  <si>
    <t>77-80</t>
  </si>
  <si>
    <t>81-84</t>
  </si>
  <si>
    <t>85-88</t>
  </si>
  <si>
    <t>89-92</t>
  </si>
  <si>
    <t>93-96</t>
  </si>
  <si>
    <t>97-100</t>
  </si>
  <si>
    <t>101-104</t>
  </si>
  <si>
    <t>Øm³ / Stück unter der Rinde</t>
  </si>
  <si>
    <t>Øm³ / Stück über der Rinde</t>
  </si>
  <si>
    <t>Rüschegg</t>
  </si>
  <si>
    <t>Tarif 11</t>
  </si>
  <si>
    <t>Tarif 12</t>
  </si>
  <si>
    <t>Tarif 13</t>
  </si>
  <si>
    <t>Tarif 14</t>
  </si>
  <si>
    <t>Tarif 15</t>
  </si>
  <si>
    <t>Tarif 16</t>
  </si>
  <si>
    <t>Tarif 17</t>
  </si>
  <si>
    <t>Tarif 18</t>
  </si>
  <si>
    <t>Tarif 19</t>
  </si>
  <si>
    <t>Tarif 20</t>
  </si>
  <si>
    <t>Obergurnigel</t>
  </si>
  <si>
    <t>Röthenbach-Eriz mittel</t>
  </si>
  <si>
    <t>Röthenbach-Eriz lang</t>
  </si>
  <si>
    <t>SFB 3 roli</t>
  </si>
  <si>
    <t>SFB 3+5 untere</t>
  </si>
  <si>
    <t>SBF 3+5 obere</t>
  </si>
  <si>
    <t>LBH</t>
  </si>
  <si>
    <t>Zeile im Index</t>
  </si>
  <si>
    <t>Durchmesserberechnung</t>
  </si>
  <si>
    <t xml:space="preserve">Ort / Datum:  </t>
  </si>
  <si>
    <r>
      <t xml:space="preserve">Ø Ø BHD </t>
    </r>
    <r>
      <rPr>
        <b/>
        <sz val="10"/>
        <rFont val="Arial"/>
        <family val="2"/>
      </rPr>
      <t>über</t>
    </r>
    <r>
      <rPr>
        <sz val="10"/>
        <rFont val="Arial"/>
        <family val="2"/>
      </rPr>
      <t xml:space="preserve"> der Rinde interpoliert</t>
    </r>
  </si>
  <si>
    <t>Bemerkung:</t>
  </si>
  <si>
    <t>Markierung:</t>
  </si>
  <si>
    <r>
      <t>Name:</t>
    </r>
    <r>
      <rPr>
        <sz val="11"/>
        <color rgb="FFFF0000"/>
        <rFont val="Arial"/>
        <family val="2"/>
      </rPr>
      <t>*</t>
    </r>
  </si>
  <si>
    <r>
      <t>Vorname:</t>
    </r>
    <r>
      <rPr>
        <sz val="11"/>
        <color rgb="FFFF0000"/>
        <rFont val="Arial"/>
        <family val="2"/>
      </rPr>
      <t>*</t>
    </r>
  </si>
  <si>
    <r>
      <t>Adresse:</t>
    </r>
    <r>
      <rPr>
        <sz val="11"/>
        <color rgb="FFFF0000"/>
        <rFont val="Arial"/>
        <family val="2"/>
      </rPr>
      <t>*</t>
    </r>
  </si>
  <si>
    <r>
      <t>PLZ / Ort:</t>
    </r>
    <r>
      <rPr>
        <sz val="11"/>
        <color rgb="FFFF0000"/>
        <rFont val="Arial"/>
        <family val="2"/>
      </rPr>
      <t>*</t>
    </r>
  </si>
  <si>
    <r>
      <t>Tarif</t>
    </r>
    <r>
      <rPr>
        <b/>
        <sz val="11"/>
        <color rgb="FFFF0000"/>
        <rFont val="Arial"/>
        <family val="2"/>
      </rPr>
      <t>*</t>
    </r>
  </si>
  <si>
    <r>
      <t>Baumart:</t>
    </r>
    <r>
      <rPr>
        <sz val="11"/>
        <color rgb="FFFF0000"/>
        <rFont val="Arial"/>
        <family val="2"/>
      </rPr>
      <t>*</t>
    </r>
  </si>
  <si>
    <r>
      <t>Parzellennr.:</t>
    </r>
    <r>
      <rPr>
        <sz val="11"/>
        <color rgb="FFFF0000"/>
        <rFont val="Arial"/>
        <family val="2"/>
      </rPr>
      <t>*</t>
    </r>
  </si>
  <si>
    <r>
      <t xml:space="preserve">Ø Ø BHD </t>
    </r>
    <r>
      <rPr>
        <b/>
        <sz val="10"/>
        <rFont val="Arial"/>
        <family val="2"/>
      </rPr>
      <t>unter</t>
    </r>
    <r>
      <rPr>
        <sz val="10"/>
        <rFont val="Arial"/>
        <family val="2"/>
      </rPr>
      <t xml:space="preserve"> der Rinde interpoliert</t>
    </r>
  </si>
  <si>
    <t>BG Wahlern</t>
  </si>
  <si>
    <t>www.be.ch/wis-karten</t>
  </si>
  <si>
    <t>Röthenbach-Eriz kurz</t>
  </si>
  <si>
    <t>Thun-Sigriswil 1</t>
  </si>
  <si>
    <t>Thun-Sigriswil 2</t>
  </si>
  <si>
    <t>Thun-Sigriswil 3</t>
  </si>
  <si>
    <t>Wattenwil-Blumenstein mittel</t>
  </si>
  <si>
    <t>m'</t>
  </si>
  <si>
    <t>Total brutto ab Aufnahmegerät</t>
  </si>
  <si>
    <t>Stk.</t>
  </si>
  <si>
    <r>
      <rPr>
        <sz val="8"/>
        <color rgb="FFFF0000"/>
        <rFont val="Arial"/>
        <family val="2"/>
      </rPr>
      <t>*</t>
    </r>
    <r>
      <rPr>
        <sz val="8"/>
        <rFont val="Arial"/>
        <family val="2"/>
      </rPr>
      <t xml:space="preserve"> Aufnahmeliste beilegen</t>
    </r>
  </si>
  <si>
    <t>Unterschrift</t>
  </si>
  <si>
    <t>Abrechnung</t>
  </si>
  <si>
    <t>Bemerkungen</t>
  </si>
  <si>
    <t>Der Revierförster</t>
  </si>
  <si>
    <t>Faktor 0.0 - 0.3 - siehe pro Fall</t>
  </si>
  <si>
    <t>Feldbeschriftungen</t>
  </si>
  <si>
    <t>Verrechnungssätze für die Abrechnung nach Aufwand</t>
  </si>
  <si>
    <t>Förster</t>
  </si>
  <si>
    <t>Forstwart</t>
  </si>
  <si>
    <t>Waldarbeiter</t>
  </si>
  <si>
    <t>Hilfskräfte, Lehrlinge</t>
  </si>
  <si>
    <t>Landwirt</t>
  </si>
  <si>
    <t>Fr./Std</t>
  </si>
  <si>
    <t>Einheit</t>
  </si>
  <si>
    <t>Total</t>
  </si>
  <si>
    <t>Amt für Wald
und Naturgefahren</t>
  </si>
  <si>
    <t>Beilage 1a</t>
  </si>
  <si>
    <t>Minimale Schutzwaldpflege an Gerinneeinhänge, KS 6.1/5</t>
  </si>
  <si>
    <t>Einfaches Projekt: 
Minimale Schutzwaldpflege an Gerinneeinhängen</t>
  </si>
  <si>
    <t>GIS-ID:</t>
  </si>
  <si>
    <t>Beitragsgesuch/-abrechnung</t>
  </si>
  <si>
    <t xml:space="preserve">WA </t>
  </si>
  <si>
    <t xml:space="preserve">Revier </t>
  </si>
  <si>
    <t xml:space="preserve">Gemeinde </t>
  </si>
  <si>
    <t xml:space="preserve">Lokalname </t>
  </si>
  <si>
    <t>Angaben über Trägerschaft</t>
  </si>
  <si>
    <t>Name / Vorname</t>
  </si>
  <si>
    <t>zu Handen</t>
  </si>
  <si>
    <t xml:space="preserve">  öffentlich</t>
  </si>
  <si>
    <t xml:space="preserve">  privat</t>
  </si>
  <si>
    <t>PLZ / Ort</t>
  </si>
  <si>
    <t xml:space="preserve">  SFB / TBA</t>
  </si>
  <si>
    <t xml:space="preserve">  Bund</t>
  </si>
  <si>
    <t>Postfach</t>
  </si>
  <si>
    <t>Einzahlungsschein der Trägerschaft liegt bei</t>
  </si>
  <si>
    <t>Lokalisierung der Flächen</t>
  </si>
  <si>
    <t xml:space="preserve">Mittelpunktkoordinaten </t>
  </si>
  <si>
    <t>x</t>
  </si>
  <si>
    <t>Höhe über Meer</t>
  </si>
  <si>
    <t>Pauschal-
ansatz</t>
  </si>
  <si>
    <t>Voranschlag</t>
  </si>
  <si>
    <t>Voranschlag / Abrechnung</t>
  </si>
  <si>
    <t>Beitragsberech-
tigte Kosten</t>
  </si>
  <si>
    <t>Stämme entfernen Seilkran (EE 2)</t>
  </si>
  <si>
    <t>Stämme entfernen Helikopter (EE 3)</t>
  </si>
  <si>
    <t>Kurzschneiden / Zerkleinern (BHD 12 - 24 cm)</t>
  </si>
  <si>
    <t>Kurzschneiden / Zerkleinern (BHD &gt;25 cm)</t>
  </si>
  <si>
    <t>Stocksicherung</t>
  </si>
  <si>
    <t xml:space="preserve">Schwenkseil </t>
  </si>
  <si>
    <t>Personensicherung in Felslagen</t>
  </si>
  <si>
    <t>Astmaterial räumen</t>
  </si>
  <si>
    <t>Std.</t>
  </si>
  <si>
    <t>Stöcke sprengen</t>
  </si>
  <si>
    <t>CHF</t>
  </si>
  <si>
    <t>Trägerschaft: Eingabe des Gesuchs und generelle Bedingungen für die Ausrichtung der Beiträge</t>
  </si>
  <si>
    <t>Die Trägerschaft beantragt die Subventionierung der projektierten Arbeiten gemäss Ziffer 3</t>
  </si>
  <si>
    <t>Ort</t>
  </si>
  <si>
    <t>Datum</t>
  </si>
  <si>
    <t>1. Die Weisungen des AWN müssen befolgt werden.
2. Die Massnahmen müssen fachgerecht ausgeführt werden;  es muss fachkundiges Personal eingesetzt werden.
3. Die Richtlinien und Sicherheitsbestimmungen von SUVA, EKAS und BAZL sind einzuhalten.
4. Einverständnis Waldbesitzer / sicherheitsverantwortliche Stelle oder Publikation.</t>
  </si>
  <si>
    <t>Die Trägerschaft</t>
  </si>
  <si>
    <t>Ausführung geplant bis:</t>
  </si>
  <si>
    <t>Bemerkungen siehe Beilage</t>
  </si>
  <si>
    <r>
      <t xml:space="preserve">Zustimmung des Gesuchs durch die Waldabteilung </t>
    </r>
    <r>
      <rPr>
        <sz val="10"/>
        <rFont val="Arial"/>
        <family val="2"/>
      </rPr>
      <t>(Original an Revierförster)</t>
    </r>
  </si>
  <si>
    <t xml:space="preserve">Die Zustimmung zum Gesuch stellt keine Beitragszusicherung dar. Diese erfolgt erst durch die Genehmigung der Abrechnung und der Ausgabenbewilligung. Die Auszahlung der Beiträge erfolgt nach Massgabe der zur Verfügung stehenden Kredite. </t>
  </si>
  <si>
    <t>Gesuch gültig bis: (max. Ende 2024)</t>
  </si>
  <si>
    <t>Die Waldabteilung / Der Amtsvorsteher</t>
  </si>
  <si>
    <t>Fachvisum</t>
  </si>
  <si>
    <t>Ausführungsbestätigung des Revierförsters</t>
  </si>
  <si>
    <t>Die Arbeiten sind fachgerecht ausgeführt und die  Beitragsberechtigung wird anerkannt.</t>
  </si>
  <si>
    <t>siehe Beilage</t>
  </si>
  <si>
    <t>Genehmigung der Abrechnung und Ausgabenbewilligung</t>
  </si>
  <si>
    <t>beitragsberechtigte Fläche für NFA-PV</t>
  </si>
  <si>
    <t>beitragsberechtigte Kosten</t>
  </si>
  <si>
    <t xml:space="preserve">Beilagen für AFR: </t>
  </si>
  <si>
    <t>- Beilage zum Einfachen Projekt
- Nais-Formular</t>
  </si>
  <si>
    <t xml:space="preserve">Kopie WA an: </t>
  </si>
  <si>
    <t>- Trägerschaft
- Revierförster</t>
  </si>
  <si>
    <t>- Einzahlungsschein</t>
  </si>
  <si>
    <t>Seite 1</t>
  </si>
  <si>
    <t xml:space="preserve">Einfaches Projekt: </t>
  </si>
  <si>
    <t>Rechtsgrundlagen</t>
  </si>
  <si>
    <t></t>
  </si>
  <si>
    <t>Kantonales Waldgesetz vom 5. Mai 1997 (KWaG), Art. 9, 12, 14, 15 und 32 ff</t>
  </si>
  <si>
    <t>Gesetz vom 26. März 2002 über die Steuerung von Finanzen und Leistungen (FLG),
Art. 46, Art. 48 Abs. 1 Bst. a, Art. 49, Art. 50, Art. 52</t>
  </si>
  <si>
    <t>Verordnung vom 3. Dezember 2003 über die Steuerung von Finanzen und Leistungen (FLV),
Art. 148 und 152</t>
  </si>
  <si>
    <t>Kredit- und Ausgabenart, rechtliche Qualifikation</t>
  </si>
  <si>
    <t>Verpflichtungskredit in Form eines Objektkredites</t>
  </si>
  <si>
    <t xml:space="preserve">Einmalige und neue Ausgabe (FLG, Art. 46 und Art. 48 Abs. 1 Bst. a) </t>
  </si>
  <si>
    <t>Rechnungsjahr und Konto</t>
  </si>
  <si>
    <t>Rechnungsjahr</t>
  </si>
  <si>
    <t>Konto</t>
  </si>
  <si>
    <t>363200/363500</t>
  </si>
  <si>
    <t>Teilprodukt</t>
  </si>
  <si>
    <t>Funktionsbereich</t>
  </si>
  <si>
    <t>20066 AFR und Waldabteilungen</t>
  </si>
  <si>
    <t>Der Betrag ist im Voranschlag eingestellt.</t>
  </si>
  <si>
    <t>Seite 2</t>
  </si>
  <si>
    <t>Beilage 1b</t>
  </si>
  <si>
    <t>Beilage zum Einfachen Projekt</t>
  </si>
  <si>
    <r>
      <t>Eingriffsfläche</t>
    </r>
    <r>
      <rPr>
        <sz val="11"/>
        <rFont val="Arial (W1)"/>
        <family val="2"/>
      </rPr>
      <t xml:space="preserve"> </t>
    </r>
    <r>
      <rPr>
        <sz val="10"/>
        <rFont val="Arial (W1)"/>
        <family val="2"/>
      </rPr>
      <t>(Name / Abteilung / Bestandes- oder Parzellen-Nr. und Lokalname)</t>
    </r>
  </si>
  <si>
    <t>Ortsbezug</t>
  </si>
  <si>
    <t>Fläche der Behandlungseinheit</t>
  </si>
  <si>
    <t xml:space="preserve"> (Beilage: Planausschnitt 1:5000)</t>
  </si>
  <si>
    <t>letzter Eingriff:</t>
  </si>
  <si>
    <t>Jahr</t>
  </si>
  <si>
    <t>Schutzwaldkategorie</t>
  </si>
  <si>
    <t xml:space="preserve"> OSW Bund</t>
  </si>
  <si>
    <t xml:space="preserve">oder </t>
  </si>
  <si>
    <r>
      <t xml:space="preserve">GSW  </t>
    </r>
    <r>
      <rPr>
        <b/>
        <sz val="11"/>
        <rFont val="Arial (W1)"/>
      </rPr>
      <t>oder</t>
    </r>
    <r>
      <rPr>
        <sz val="11"/>
        <rFont val="Arial (W1)"/>
      </rPr>
      <t xml:space="preserve"> </t>
    </r>
  </si>
  <si>
    <t>OSW Kanton</t>
  </si>
  <si>
    <t>Massgeblicher Prozess</t>
  </si>
  <si>
    <t xml:space="preserve"> Lawine</t>
  </si>
  <si>
    <t xml:space="preserve"> Steinschlag</t>
  </si>
  <si>
    <t xml:space="preserve"> Hangmure</t>
  </si>
  <si>
    <t xml:space="preserve"> Rutschung</t>
  </si>
  <si>
    <t>Gerinneschutzwald</t>
  </si>
  <si>
    <t>Schadenpotenzial</t>
  </si>
  <si>
    <t>Kategorie</t>
  </si>
  <si>
    <t>Schadenpotenzial angeben</t>
  </si>
  <si>
    <t>Dorf / grosser Dorfteil</t>
  </si>
  <si>
    <t xml:space="preserve"> sehr gross</t>
  </si>
  <si>
    <t>Weiler</t>
  </si>
  <si>
    <t xml:space="preserve"> gross</t>
  </si>
  <si>
    <r>
      <t xml:space="preserve">wichtige Verkehrswege </t>
    </r>
    <r>
      <rPr>
        <sz val="11"/>
        <rFont val="Arial (W1)"/>
      </rPr>
      <t>(Kantonstr., SBB, usw.)</t>
    </r>
  </si>
  <si>
    <r>
      <t xml:space="preserve">Einzelobjekt </t>
    </r>
    <r>
      <rPr>
        <sz val="11"/>
        <rFont val="Arial (W1)"/>
      </rPr>
      <t>(Haus usw.) und / oder Zufahrten</t>
    </r>
  </si>
  <si>
    <t xml:space="preserve"> mittel</t>
  </si>
  <si>
    <r>
      <t xml:space="preserve">Touristische Anlagen, </t>
    </r>
    <r>
      <rPr>
        <sz val="11"/>
        <rFont val="Arial Narrow"/>
        <family val="2"/>
      </rPr>
      <t>Gebäudewert &gt; 100'000 CHF</t>
    </r>
  </si>
  <si>
    <t xml:space="preserve"> OSW Kanton</t>
  </si>
  <si>
    <r>
      <t>Überbetriebliche Zielsetzung</t>
    </r>
    <r>
      <rPr>
        <sz val="11"/>
        <rFont val="Arial (W1)"/>
        <family val="2"/>
      </rPr>
      <t xml:space="preserve"> </t>
    </r>
    <r>
      <rPr>
        <sz val="10"/>
        <rFont val="Arial (W1)"/>
      </rPr>
      <t>(RWP - Objektblätter)</t>
    </r>
  </si>
  <si>
    <r>
      <t xml:space="preserve">Planausschnitt 1:5'000 </t>
    </r>
    <r>
      <rPr>
        <sz val="11"/>
        <rFont val="Arial (W1)"/>
      </rPr>
      <t>liegt als Skizze oder Plan bei</t>
    </r>
  </si>
  <si>
    <r>
      <t>Seilkranförderung:</t>
    </r>
    <r>
      <rPr>
        <sz val="10"/>
        <rFont val="Arial"/>
        <family val="2"/>
      </rPr>
      <t xml:space="preserve"> Herleitung der abrechenbaren Seillinienlänge</t>
    </r>
  </si>
  <si>
    <t>Berechnung</t>
  </si>
  <si>
    <t>Übertrag in Abrechnung</t>
  </si>
  <si>
    <t>Seillinienlänge m' - Abzug = abrechenbare Seillinienlänge in m'
(falls &gt; 1/3 Nichteingriffsfläche oder Offenland)</t>
  </si>
  <si>
    <t>-</t>
  </si>
  <si>
    <r>
      <t>Jungwaldpflege:</t>
    </r>
    <r>
      <rPr>
        <sz val="10"/>
        <rFont val="Arial"/>
        <family val="2"/>
      </rPr>
      <t xml:space="preserve"> Herleitung der Abrechnungsfläche</t>
    </r>
  </si>
  <si>
    <r>
      <t xml:space="preserve">Pflege im OSW: </t>
    </r>
    <r>
      <rPr>
        <sz val="10"/>
        <rFont val="Arial"/>
        <family val="2"/>
      </rPr>
      <t>Herleitung der Abrechnungsfläche</t>
    </r>
  </si>
  <si>
    <t>Kriterien für Faktor</t>
  </si>
  <si>
    <t>Andere</t>
  </si>
  <si>
    <t>Ziel des Eingriffes</t>
  </si>
  <si>
    <r>
      <t xml:space="preserve">Zustimmung der betroffenen Fachstellen </t>
    </r>
    <r>
      <rPr>
        <sz val="11"/>
        <rFont val="Arial (W1)"/>
      </rPr>
      <t>(Abt NG, TBA, FI, JI, ANF). TBA und FI sind durch die Trägerschaft zu konsultieren, die übrigen durch die Waldabteilung.</t>
    </r>
  </si>
  <si>
    <t>Fachstelle</t>
  </si>
  <si>
    <t>Mitbericht vom</t>
  </si>
  <si>
    <t>Abteilung Naturgefahren (Abt NG)</t>
  </si>
  <si>
    <t>Tiefbauamt (TBA)</t>
  </si>
  <si>
    <t>Fischereiinspektorat (FI)</t>
  </si>
  <si>
    <t>Jagdinspektorat (JI)</t>
  </si>
  <si>
    <t>Abteilung Naturförderung (ANF)</t>
  </si>
  <si>
    <t>KS 6.1/5</t>
  </si>
  <si>
    <t>NaiS - Formular: Herleitung Handlungsbedarf</t>
  </si>
  <si>
    <t>Soll-Zustand
Minimalprofil der Naturgefahr</t>
  </si>
  <si>
    <t>Zustand / Entwicklung, ohne Massnahmen</t>
  </si>
  <si>
    <t>Natur-gefahren</t>
  </si>
  <si>
    <r>
      <t xml:space="preserve">Ist-Zustand
</t>
    </r>
    <r>
      <rPr>
        <i/>
        <sz val="9"/>
        <rFont val="Arial (W1)"/>
      </rPr>
      <t>(Hinweis im Gelände)</t>
    </r>
    <r>
      <rPr>
        <b/>
        <sz val="11"/>
        <rFont val="Arial (W1)"/>
        <family val="2"/>
      </rPr>
      <t xml:space="preserve">
Zustand heute</t>
    </r>
  </si>
  <si>
    <t>Standortstyp(en):</t>
  </si>
  <si>
    <r>
      <t xml:space="preserve">Am Gerinne
</t>
    </r>
    <r>
      <rPr>
        <i/>
        <sz val="11"/>
        <rFont val="Arial (W1)"/>
      </rPr>
      <t>Wildbach / Hochwasser</t>
    </r>
    <r>
      <rPr>
        <b/>
        <sz val="11"/>
        <rFont val="Arial (W1)"/>
        <family val="2"/>
      </rPr>
      <t xml:space="preserve">
</t>
    </r>
    <r>
      <rPr>
        <sz val="11"/>
        <rFont val="Arial (W1)"/>
      </rPr>
      <t>Instabile Bäume</t>
    </r>
  </si>
  <si>
    <t>Dürrständer, Käfer</t>
  </si>
  <si>
    <t>Schiefstand (Hänger)</t>
  </si>
  <si>
    <t>Unterspühlte Wurzelteller</t>
  </si>
  <si>
    <t>Schwache, flache Wurzelteller</t>
  </si>
  <si>
    <t>Hoher Schlankheitsgrad, instabiler Bestand</t>
  </si>
  <si>
    <t>Geringe Vitalität (kurze Krone, Verletzungen, Fäulen, etc.)</t>
  </si>
  <si>
    <t>Grosse Mengen liegendes Holz im Gerinne</t>
  </si>
  <si>
    <t>heute    10      50 Jahre</t>
  </si>
  <si>
    <t>Beispiel:</t>
  </si>
  <si>
    <t xml:space="preserve"> -                            +</t>
  </si>
  <si>
    <t xml:space="preserve">
1. Keine instabilen
    Bäume und 
    Wurzelstöcke</t>
  </si>
  <si>
    <r>
      <rPr>
        <sz val="9"/>
        <rFont val="Arial (W1)"/>
      </rPr>
      <t xml:space="preserve">sehr </t>
    </r>
    <r>
      <rPr>
        <b/>
        <sz val="9"/>
        <rFont val="Arial (W1)"/>
        <family val="2"/>
      </rPr>
      <t xml:space="preserve">-                          +            
</t>
    </r>
    <r>
      <rPr>
        <sz val="9"/>
        <rFont val="Arial (W1)"/>
      </rPr>
      <t>schlecht   minimal    ideal</t>
    </r>
  </si>
  <si>
    <t>Bodenoberfläche, Kleinrelief:</t>
  </si>
  <si>
    <t>Risse im Boden</t>
  </si>
  <si>
    <t>Rutsch- bzw. Gleitaktivitäten sichtbar</t>
  </si>
  <si>
    <t>Alte Bruchränder, Zugrisse und Stauchwülste sichtbar</t>
  </si>
  <si>
    <t>Waldbauliche Beurteilung (Einzelbäume / Kleinkollektive):</t>
  </si>
  <si>
    <t>Entfernen, zerkleinern oder sichern von abrutschgefährdeten Bäumen (insbesondere grosse Bäumen und/oder Wurzelstöcke).</t>
  </si>
  <si>
    <t>Schiefe Bäume</t>
  </si>
  <si>
    <t>Bogenwuchs</t>
  </si>
  <si>
    <t>Säbelwuchs</t>
  </si>
  <si>
    <t>Unregelmässige Wuchsrichtung älterer Bäume</t>
  </si>
  <si>
    <t>Bäume entlang von Abrissrändern</t>
  </si>
  <si>
    <t>Beiläufig Verjüngung erhalten und fördern (freistellen)</t>
  </si>
  <si>
    <t>Beiläufig Pioniervegetation erhalten und fördern (freistellen)</t>
  </si>
  <si>
    <t>Falls nötig, beiläufige Massnahme Pflanzung von bodenstabilisierenden Baum- und Straucharten</t>
  </si>
  <si>
    <t>Schonende Holzernte: Bodenverdichtungen vermeiden, zu starke Bodenverletzung vermeiden, richtiges Arbeitsverfahren wählen</t>
  </si>
  <si>
    <t>Liegen lassen von Holz: nur dort, wo es nicht in den Einflussbereich eines Wildbaches gelangen kann</t>
  </si>
  <si>
    <t>Liegende Einzelbäume, (Wurzelstöcke):</t>
  </si>
  <si>
    <t>Wenig Äste, fehlende Krone</t>
  </si>
  <si>
    <t>Geringe Rauhigkeit des Bodens (z.B. Grasteppich)</t>
  </si>
  <si>
    <t>Frisches Holz (keine Vermoderung)</t>
  </si>
  <si>
    <t>Fehlende Stabilität (Widerlager)</t>
  </si>
  <si>
    <t>Freie Sturzbahn ins Gerinne, je nach Hanglage</t>
  </si>
  <si>
    <t>heute        10           50 Jahre</t>
  </si>
  <si>
    <r>
      <t xml:space="preserve">Im Einhang (&amp; Gerinne relevant)
</t>
    </r>
    <r>
      <rPr>
        <i/>
        <sz val="11"/>
        <rFont val="Arial (W1)"/>
      </rPr>
      <t xml:space="preserve">Rutschung, Erosion, Murgänge
</t>
    </r>
    <r>
      <rPr>
        <sz val="11"/>
        <rFont val="Arial (W1)"/>
      </rPr>
      <t>Abrutsch gefährdete Bäume (und / oder Wurzelstöcke)</t>
    </r>
  </si>
  <si>
    <t xml:space="preserve">
2. Keine instabilen,
    abrutsch- und 
    wurfgefährdeten
    Bäume
3. In aktiven Bereichen
    keine grossen
    Bäume
4. Möglichst keine
    Lücken, Lücken-
    grösse max. 6 Aren
    (bei gesicherter
    Verjüngung bis
    12 Aren)
5. Deckungsgrad &gt;
    50%, keine
    grossflächigen
    Kahlschläge
6. Nachhaltige
    Verjüngung
    gesichert
7. Pioniervegetation
    auf waldfreien und
    nicht bestockbaren
    Flächen
8. Standortgerecht
    nach Standortstyp</t>
  </si>
  <si>
    <t>Beilage 2
Minimale Schutzwaldpflege an Gerinneeinhängen</t>
  </si>
  <si>
    <t>Minimale Schutzwaldpflege an Gerinneeinhängen</t>
  </si>
  <si>
    <t>Strasse / Nr.</t>
  </si>
  <si>
    <t>x / y</t>
  </si>
  <si>
    <t>Pauschalansätze Gerinneeinhänge (GE)              (alle Baumarten)</t>
  </si>
  <si>
    <t>Trägerschaft:</t>
  </si>
  <si>
    <t>Grundmassnahmen: GE 1 - GE 3</t>
  </si>
  <si>
    <t>Total Stämme entfernen EE 1  - EE 3</t>
  </si>
  <si>
    <t>Total Grundmassnahmen: GE 1 - GE 4</t>
  </si>
  <si>
    <r>
      <t xml:space="preserve">GE 2: Seilzug </t>
    </r>
    <r>
      <rPr>
        <i/>
        <sz val="10"/>
        <rFont val="Arial"/>
        <family val="2"/>
      </rPr>
      <t>(Anteil der mit Seilzug zu fällenden Bäume, Stocksicherung)</t>
    </r>
  </si>
  <si>
    <t>GE 1: Fällen / Entzerren, Entasten</t>
  </si>
  <si>
    <r>
      <t>GE 3: Entrinden</t>
    </r>
    <r>
      <rPr>
        <i/>
        <sz val="10"/>
        <rFont val="Arial"/>
        <family val="2"/>
      </rPr>
      <t xml:space="preserve"> (Hand oder Maschinenentrindung im Bestand; die Pauschalansätze sind anteilsmässig zu reduzieren, falls nicht der ganz Baum entrindet wurde)</t>
    </r>
  </si>
  <si>
    <r>
      <t>GE4: Wegzeit</t>
    </r>
    <r>
      <rPr>
        <i/>
        <sz val="10"/>
        <rFont val="Arial"/>
        <family val="2"/>
      </rPr>
      <t xml:space="preserve"> (täglicher Zeitbedarf für den Hin- und Rückweg ab Waldstrasse sowie allfällige Verschiebungszeiten im Gelände)</t>
    </r>
  </si>
  <si>
    <r>
      <t xml:space="preserve">Pauschalansätze Bringung
</t>
    </r>
    <r>
      <rPr>
        <i/>
        <sz val="10"/>
        <rFont val="Arial"/>
        <family val="2"/>
      </rPr>
      <t>(Das Holz muss aus dem Hochwasserprofil genommen und gesichert werden. Es wird die kostengünstigste Variante gewählt)</t>
    </r>
  </si>
  <si>
    <r>
      <t xml:space="preserve">EE 2: Stämme entfernen (Seilkran) unabhängig de Distanz
</t>
    </r>
    <r>
      <rPr>
        <i/>
        <sz val="10"/>
        <rFont val="Arial"/>
        <family val="2"/>
      </rPr>
      <t>Bedingung: Bodenzug und Seilkran kann nicht kombiniert abgerechnet werden. Wird diese Pauschale angewendet, kann keine zusätzliche Seilkranförderung abgerechnet werden</t>
    </r>
  </si>
  <si>
    <r>
      <t xml:space="preserve">EE 3: Stämme entfernen (Helikopter) unabhängig der Distanz
</t>
    </r>
    <r>
      <rPr>
        <i/>
        <sz val="10"/>
        <rFont val="Arial"/>
        <family val="2"/>
      </rPr>
      <t>Flug zu nächst möglichem Lagerplatz</t>
    </r>
  </si>
  <si>
    <t>Pauschalansätze zusätzliche Arbeiten</t>
  </si>
  <si>
    <t>AE 3: Personensicherung in Felslagen</t>
  </si>
  <si>
    <t>Verrechnungssätze</t>
  </si>
  <si>
    <t>AE 4: Astmaterial wegräumen</t>
  </si>
  <si>
    <t>AE 5: Stöcke sprengen</t>
  </si>
  <si>
    <r>
      <t xml:space="preserve">Total Massnahmen: GE / EE / AE: </t>
    </r>
    <r>
      <rPr>
        <b/>
        <i/>
        <sz val="10"/>
        <rFont val="Arial"/>
        <family val="2"/>
      </rPr>
      <t>(Gesamtaufwand pro m³ ist auf Fr. 200.- begrenzt)</t>
    </r>
  </si>
  <si>
    <t>Grundmassnahmen (GE 5), 2</t>
  </si>
  <si>
    <t>Grundmassnahmen (GE 5), 3</t>
  </si>
  <si>
    <t>Grundmassnahmen (GE 5), 1</t>
  </si>
  <si>
    <t>Stämme entfernen Bodenzug (EE 1), 1</t>
  </si>
  <si>
    <t>Stämme entfernen Bodenzug (EE 1), 2</t>
  </si>
  <si>
    <t>EE 1: Stämme entfernen (Bodenzug), 2</t>
  </si>
  <si>
    <t>EE 1: Stämme entfernen (Bodenzug), 1</t>
  </si>
  <si>
    <t>GE 1: Fällen/Entzerren</t>
  </si>
  <si>
    <t>GE 2: Seilzug</t>
  </si>
  <si>
    <t>GE 3: Entrinden manuell</t>
  </si>
  <si>
    <t>GE 4: Wegzeit</t>
  </si>
  <si>
    <t>EE 1: Stämme entfernen Bodenzug</t>
  </si>
  <si>
    <t>EE 2: Stämme entfernen Seilkran</t>
  </si>
  <si>
    <t>EE 3: Stämme entfernen Helikopter</t>
  </si>
  <si>
    <t>AE 1a: Kurzschneiden zerkleinern BHD 12 - 24cm</t>
  </si>
  <si>
    <t>AE 1b: Kurzschneiden zerkleinern BHD &gt;25cm</t>
  </si>
  <si>
    <t>AE 2a: Stocksicherung mit Drahtseil</t>
  </si>
  <si>
    <t>AE 2b: Schwenkseil</t>
  </si>
  <si>
    <t>AE Pauschalansätze Arbeiten</t>
  </si>
  <si>
    <t>NDH</t>
  </si>
  <si>
    <t>alle Baumarten</t>
  </si>
  <si>
    <r>
      <t>Grundmassnahme:</t>
    </r>
    <r>
      <rPr>
        <sz val="11"/>
        <color rgb="FFFF0000"/>
        <rFont val="Arial"/>
        <family val="2"/>
      </rPr>
      <t>*</t>
    </r>
  </si>
  <si>
    <r>
      <t>Bringung:</t>
    </r>
    <r>
      <rPr>
        <sz val="11"/>
        <color rgb="FFFF0000"/>
        <rFont val="Arial"/>
        <family val="2"/>
      </rPr>
      <t>*</t>
    </r>
  </si>
  <si>
    <t>Grundmassnahme 1</t>
  </si>
  <si>
    <t>Grundmassnahme 2</t>
  </si>
  <si>
    <t>Grundmassnahme 3</t>
  </si>
  <si>
    <t>Bringung Bodenzug 1</t>
  </si>
  <si>
    <t>Bringung Bodenzug 2</t>
  </si>
  <si>
    <t>Bringung Seilkran</t>
  </si>
  <si>
    <t>Bringung Helikopter</t>
  </si>
  <si>
    <r>
      <t>Lokalname:</t>
    </r>
    <r>
      <rPr>
        <sz val="11"/>
        <color rgb="FFFF0000"/>
        <rFont val="Arial"/>
        <family val="2"/>
      </rPr>
      <t>*</t>
    </r>
  </si>
  <si>
    <t>Grundmassnahmen 1</t>
  </si>
  <si>
    <t>Grundmassnahmen 2</t>
  </si>
  <si>
    <t>Grundmassnahmen 3</t>
  </si>
  <si>
    <t>Anzeichnungsprotokoll Gerinneeinhangpflegeprojekt</t>
  </si>
  <si>
    <r>
      <t>Gemeinde:</t>
    </r>
    <r>
      <rPr>
        <sz val="12"/>
        <color rgb="FFFF0000"/>
        <rFont val="Arial"/>
        <family val="2"/>
      </rPr>
      <t>*</t>
    </r>
  </si>
  <si>
    <r>
      <t>Reviernr.:</t>
    </r>
    <r>
      <rPr>
        <sz val="12"/>
        <color rgb="FFFF0000"/>
        <rFont val="Arial"/>
        <family val="2"/>
      </rPr>
      <t>*</t>
    </r>
  </si>
  <si>
    <t>Stück</t>
  </si>
  <si>
    <t>Stämme entfernen Bodenzug</t>
  </si>
  <si>
    <t>10 - 20m</t>
  </si>
  <si>
    <t>21 - 40m</t>
  </si>
  <si>
    <t>Stämme entfernen Seilzug</t>
  </si>
  <si>
    <t>alle Distanzen</t>
  </si>
  <si>
    <t>Stämme entfernen Helikopter</t>
  </si>
  <si>
    <t>AE 1a: Kurzschneiden zerkleinern BHD 12 - 24cm (inkl. Asträumung)</t>
  </si>
  <si>
    <t>AE 1b: Kurzschneiden zerkleinern BHD &gt;25cm (inkl. Asträumung)</t>
  </si>
  <si>
    <t>Fr./Stück</t>
  </si>
  <si>
    <t>Stunden</t>
  </si>
  <si>
    <t>Personal</t>
  </si>
  <si>
    <t>Fr. Total</t>
  </si>
  <si>
    <t>Total AE 4: Astmaterial wegräumen</t>
  </si>
  <si>
    <t>Total AE 5: Stöcke sprengen</t>
  </si>
  <si>
    <t xml:space="preserve">Hangneigung </t>
  </si>
  <si>
    <t xml:space="preserve"> </t>
  </si>
  <si>
    <t>Eingriffsfläche/ha x Faktor (%) = Abrechnungsfläche/ha</t>
  </si>
  <si>
    <t>Kantonsbeitrag CHF (50%)</t>
  </si>
  <si>
    <t>Eingriffsfläche in ha</t>
  </si>
  <si>
    <t>Name:</t>
  </si>
  <si>
    <t>Vorname:</t>
  </si>
  <si>
    <t>Adresse:</t>
  </si>
  <si>
    <t>PLZ / Ort:</t>
  </si>
  <si>
    <t xml:space="preserve"> /</t>
  </si>
  <si>
    <t>Tarif 21</t>
  </si>
  <si>
    <t>Tarif 22</t>
  </si>
  <si>
    <t>Tarif 23</t>
  </si>
  <si>
    <t>Obersimmental mittel</t>
  </si>
  <si>
    <t>Meiringen-Rosenlaui mittel</t>
  </si>
  <si>
    <t>Kander-Engstligen mittel</t>
  </si>
  <si>
    <t>Rinde- und Ernteverlust</t>
  </si>
  <si>
    <t>Total netto</t>
  </si>
  <si>
    <t>Total Netto</t>
  </si>
  <si>
    <r>
      <t xml:space="preserve">Koordinaten: x / y </t>
    </r>
    <r>
      <rPr>
        <sz val="11"/>
        <color rgb="FFFF0000"/>
        <rFont val="Arial"/>
        <family val="2"/>
      </rPr>
      <t>*</t>
    </r>
  </si>
  <si>
    <t>Waldabteilung</t>
  </si>
  <si>
    <t>Seedorf</t>
  </si>
  <si>
    <t>Burgdorf Süd</t>
  </si>
  <si>
    <t>Tarif 24</t>
  </si>
  <si>
    <t>Tarif 25</t>
  </si>
  <si>
    <t>Tarif 26</t>
  </si>
  <si>
    <t>Tarif 27</t>
  </si>
  <si>
    <t>Tarif 28</t>
  </si>
  <si>
    <t>Tarif 29</t>
  </si>
  <si>
    <t>Tarif 30</t>
  </si>
  <si>
    <t>Tarif faible No. 1</t>
  </si>
  <si>
    <t>Tarif moyen No. 2</t>
  </si>
  <si>
    <t>Tarif fort No. 3</t>
  </si>
  <si>
    <t>Frauenkappelen - Mühleberg NdH</t>
  </si>
  <si>
    <t>Frauenkappelen - Mühleberg LbH</t>
  </si>
  <si>
    <t>Mühleberg NdH</t>
  </si>
  <si>
    <t>Bernerjura</t>
  </si>
  <si>
    <t>Mittelland</t>
  </si>
  <si>
    <t>Oberland</t>
  </si>
  <si>
    <t>Voralpen</t>
  </si>
  <si>
    <t>Email:</t>
  </si>
  <si>
    <t>Tarif 31</t>
  </si>
  <si>
    <t>neuer Tarif</t>
  </si>
  <si>
    <r>
      <t>Reviername:</t>
    </r>
    <r>
      <rPr>
        <sz val="12"/>
        <color rgb="FFFF0000"/>
        <rFont val="Arial"/>
        <family val="2"/>
      </rPr>
      <t>*</t>
    </r>
  </si>
  <si>
    <t>Revierförster
Projektleiter:</t>
  </si>
  <si>
    <t>Der Revierförster / Die Projektleitung</t>
  </si>
  <si>
    <t>Der Revierförster / Die Projektleitung:</t>
  </si>
  <si>
    <t>Revierförster Projektleiter:</t>
  </si>
  <si>
    <t>Version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</si>
</sst>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 #,##0.0_ ;_ * \-#,##0.0_ ;_ * &quot;-&quot;??_ ;_ @_ "/>
    <numFmt numFmtId="165" formatCode="_ * #,##0_ ;_ * \-#,##0_ ;_ * &quot;-&quot;??_ ;_ @_ "/>
    <numFmt numFmtId="166" formatCode="dd/mm/yyyy;@"/>
    <numFmt numFmtId="167" formatCode="0.0"/>
    <numFmt numFmtId="168" formatCode="#,##0.00_ ;\-#,##0.00\ "/>
    <numFmt numFmtId="169" formatCode="[$-807]d/\ mmmm\ yyyy;@"/>
    <numFmt numFmtId="170" formatCode="0.000"/>
    <numFmt numFmtId="171" formatCode="_ * #,##0.000_ ;_ * \-#,##0.000_ ;_ * &quot;-&quot;??_ ;_ @_ "/>
  </numFmts>
  <fonts count="72">
    <font>
      <sz val="10"/>
      <name val="Arial"/>
    </font>
    <font>
      <sz val="10"/>
      <name val="Arial"/>
      <family val="2"/>
    </font>
    <font>
      <b/>
      <sz val="10"/>
      <name val="Arial"/>
      <family val="2"/>
    </font>
    <font>
      <b/>
      <i/>
      <sz val="10"/>
      <name val="Arial"/>
      <family val="2"/>
    </font>
    <font>
      <i/>
      <sz val="10"/>
      <name val="Arial"/>
      <family val="2"/>
    </font>
    <font>
      <sz val="10"/>
      <name val="Arial"/>
      <family val="2"/>
    </font>
    <font>
      <sz val="16"/>
      <name val="Arial"/>
      <family val="2"/>
    </font>
    <font>
      <sz val="11"/>
      <name val="Arial"/>
      <family val="2"/>
    </font>
    <font>
      <u/>
      <sz val="11"/>
      <name val="Arial"/>
      <family val="2"/>
    </font>
    <font>
      <sz val="11"/>
      <color indexed="10"/>
      <name val="Arial"/>
      <family val="2"/>
    </font>
    <font>
      <b/>
      <sz val="11"/>
      <name val="Arial"/>
      <family val="2"/>
    </font>
    <font>
      <u/>
      <sz val="10"/>
      <name val="Arial"/>
      <family val="2"/>
    </font>
    <font>
      <sz val="10"/>
      <color indexed="12"/>
      <name val="Arial"/>
      <family val="2"/>
    </font>
    <font>
      <sz val="10"/>
      <color indexed="10"/>
      <name val="Arial"/>
      <family val="2"/>
    </font>
    <font>
      <sz val="10"/>
      <name val="Arial"/>
      <family val="2"/>
    </font>
    <font>
      <sz val="10"/>
      <color indexed="9"/>
      <name val="Arial"/>
      <family val="2"/>
    </font>
    <font>
      <sz val="8"/>
      <name val="Arial"/>
      <family val="2"/>
    </font>
    <font>
      <sz val="10"/>
      <color indexed="10"/>
      <name val="Arial"/>
      <family val="2"/>
    </font>
    <font>
      <sz val="9"/>
      <name val="Arial"/>
      <family val="2"/>
    </font>
    <font>
      <sz val="12"/>
      <name val="Arial"/>
      <family val="2"/>
    </font>
    <font>
      <sz val="10"/>
      <name val="Arial"/>
      <family val="2"/>
    </font>
    <font>
      <b/>
      <sz val="10"/>
      <name val="Arial"/>
      <family val="2"/>
    </font>
    <font>
      <sz val="10"/>
      <name val="Arial"/>
      <family val="2"/>
    </font>
    <font>
      <sz val="10"/>
      <color indexed="41"/>
      <name val="Arial"/>
      <family val="2"/>
    </font>
    <font>
      <b/>
      <sz val="9"/>
      <name val="Arial"/>
      <family val="2"/>
    </font>
    <font>
      <sz val="9"/>
      <color theme="0"/>
      <name val="Arial"/>
      <family val="2"/>
    </font>
    <font>
      <b/>
      <sz val="12"/>
      <name val="Arial"/>
      <family val="2"/>
    </font>
    <font>
      <b/>
      <vertAlign val="superscript"/>
      <sz val="10"/>
      <name val="Arial"/>
      <family val="2"/>
    </font>
    <font>
      <sz val="11"/>
      <color indexed="9"/>
      <name val="Arial"/>
      <family val="2"/>
    </font>
    <font>
      <b/>
      <u/>
      <sz val="11"/>
      <name val="Arial"/>
      <family val="2"/>
    </font>
    <font>
      <b/>
      <sz val="14"/>
      <name val="Arial"/>
      <family val="2"/>
    </font>
    <font>
      <i/>
      <sz val="8"/>
      <name val="Arial"/>
      <family val="2"/>
    </font>
    <font>
      <b/>
      <i/>
      <sz val="11"/>
      <name val="Arial"/>
      <family val="2"/>
    </font>
    <font>
      <b/>
      <u/>
      <sz val="20"/>
      <name val="Arial"/>
      <family val="2"/>
    </font>
    <font>
      <sz val="10"/>
      <color theme="4" tint="0.79998168889431442"/>
      <name val="Arial"/>
      <family val="2"/>
    </font>
    <font>
      <sz val="11"/>
      <color rgb="FFFF0000"/>
      <name val="Arial"/>
      <family val="2"/>
    </font>
    <font>
      <b/>
      <sz val="11"/>
      <color rgb="FFFF0000"/>
      <name val="Arial"/>
      <family val="2"/>
    </font>
    <font>
      <u/>
      <sz val="10"/>
      <color theme="10"/>
      <name val="Arial"/>
      <family val="2"/>
    </font>
    <font>
      <u/>
      <sz val="14"/>
      <color theme="10"/>
      <name val="Arial"/>
      <family val="2"/>
    </font>
    <font>
      <sz val="10"/>
      <color rgb="FFFF0000"/>
      <name val="Arial"/>
      <family val="2"/>
    </font>
    <font>
      <sz val="9"/>
      <color indexed="81"/>
      <name val="Tahoma"/>
      <family val="2"/>
    </font>
    <font>
      <b/>
      <sz val="9"/>
      <color indexed="81"/>
      <name val="Tahoma"/>
      <family val="2"/>
    </font>
    <font>
      <sz val="10"/>
      <color theme="8" tint="0.79998168889431442"/>
      <name val="Arial"/>
      <family val="2"/>
    </font>
    <font>
      <b/>
      <sz val="11"/>
      <color theme="0"/>
      <name val="Arial"/>
      <family val="2"/>
    </font>
    <font>
      <sz val="8"/>
      <color rgb="FFFF0000"/>
      <name val="Arial"/>
      <family val="2"/>
    </font>
    <font>
      <sz val="11"/>
      <color theme="0"/>
      <name val="Arial"/>
      <family val="2"/>
    </font>
    <font>
      <sz val="10"/>
      <color rgb="FF0000FF"/>
      <name val="Arial"/>
      <family val="2"/>
    </font>
    <font>
      <b/>
      <i/>
      <sz val="11"/>
      <color theme="0"/>
      <name val="Arial"/>
      <family val="2"/>
    </font>
    <font>
      <sz val="9"/>
      <color indexed="81"/>
      <name val="Segoe UI"/>
      <family val="2"/>
    </font>
    <font>
      <b/>
      <sz val="16"/>
      <name val="Arial"/>
      <family val="2"/>
    </font>
    <font>
      <sz val="10"/>
      <name val="Arial Narrow"/>
      <family val="2"/>
    </font>
    <font>
      <sz val="11"/>
      <name val="Arial Narrow"/>
      <family val="2"/>
    </font>
    <font>
      <sz val="11"/>
      <name val="Wingdings"/>
      <charset val="2"/>
    </font>
    <font>
      <b/>
      <sz val="20"/>
      <name val="Arial (W1)"/>
      <family val="2"/>
    </font>
    <font>
      <b/>
      <sz val="12"/>
      <name val="Arial (W1)"/>
    </font>
    <font>
      <b/>
      <sz val="11"/>
      <name val="Arial (W1)"/>
      <family val="2"/>
    </font>
    <font>
      <sz val="11"/>
      <name val="Arial (W1)"/>
      <family val="2"/>
    </font>
    <font>
      <sz val="10"/>
      <name val="Arial (W1)"/>
      <family val="2"/>
    </font>
    <font>
      <b/>
      <sz val="10"/>
      <name val="Arial (W1)"/>
      <family val="2"/>
    </font>
    <font>
      <sz val="11"/>
      <name val="Arial (W1)"/>
    </font>
    <font>
      <b/>
      <sz val="11"/>
      <name val="Arial (W1)"/>
    </font>
    <font>
      <b/>
      <sz val="14"/>
      <name val="Arial (W1)"/>
      <family val="2"/>
    </font>
    <font>
      <b/>
      <sz val="9"/>
      <name val="Arial (W1)"/>
      <family val="2"/>
    </font>
    <font>
      <sz val="10"/>
      <name val="Arial (W1)"/>
    </font>
    <font>
      <b/>
      <sz val="22"/>
      <name val="Arial"/>
      <family val="2"/>
    </font>
    <font>
      <b/>
      <sz val="9"/>
      <name val="Arial (W1)"/>
    </font>
    <font>
      <sz val="9"/>
      <name val="Arial (W1)"/>
    </font>
    <font>
      <i/>
      <sz val="9"/>
      <name val="Arial (W1)"/>
    </font>
    <font>
      <i/>
      <sz val="11"/>
      <name val="Arial (W1)"/>
    </font>
    <font>
      <b/>
      <sz val="9"/>
      <color indexed="81"/>
      <name val="Segoe UI"/>
      <family val="2"/>
    </font>
    <font>
      <sz val="12"/>
      <color rgb="FFFF0000"/>
      <name val="Arial"/>
      <family val="2"/>
    </font>
    <font>
      <sz val="11"/>
      <color rgb="FF0070C0"/>
      <name val="Arial"/>
      <family val="2"/>
    </font>
  </fonts>
  <fills count="1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0"/>
        <bgColor indexed="64"/>
      </patternFill>
    </fill>
    <fill>
      <patternFill patternType="solid">
        <fgColor theme="8" tint="0.79998168889431442"/>
        <bgColor indexed="64"/>
      </patternFill>
    </fill>
    <fill>
      <patternFill patternType="solid">
        <fgColor indexed="47"/>
        <bgColor indexed="64"/>
      </patternFill>
    </fill>
    <fill>
      <patternFill patternType="solid">
        <fgColor indexed="43"/>
        <bgColor indexed="64"/>
      </patternFill>
    </fill>
    <fill>
      <patternFill patternType="solid">
        <fgColor theme="6" tint="0.59999389629810485"/>
        <bgColor indexed="64"/>
      </patternFill>
    </fill>
    <fill>
      <patternFill patternType="solid">
        <fgColor theme="0" tint="-0.249977111117893"/>
        <bgColor indexed="64"/>
      </patternFill>
    </fill>
    <fill>
      <patternFill patternType="lightHorizontal"/>
    </fill>
    <fill>
      <patternFill patternType="lightVertica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diagonal/>
    </border>
    <border>
      <left/>
      <right/>
      <top style="thin">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indexed="64"/>
      </top>
      <bottom style="thick">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7" fillId="0" borderId="0" applyNumberFormat="0" applyFill="0" applyBorder="0" applyAlignment="0" applyProtection="0"/>
    <xf numFmtId="0" fontId="7" fillId="0" borderId="0"/>
  </cellStyleXfs>
  <cellXfs count="1010">
    <xf numFmtId="0" fontId="0" fillId="0" borderId="0" xfId="0"/>
    <xf numFmtId="0" fontId="2" fillId="0" borderId="0" xfId="0" applyFont="1"/>
    <xf numFmtId="43" fontId="0" fillId="0" borderId="0" xfId="1" applyFont="1"/>
    <xf numFmtId="0" fontId="6" fillId="0" borderId="0" xfId="0" applyFont="1" applyFill="1" applyBorder="1" applyProtection="1"/>
    <xf numFmtId="0" fontId="6" fillId="0" borderId="0" xfId="0" applyFont="1" applyProtection="1"/>
    <xf numFmtId="0" fontId="7" fillId="0" borderId="0" xfId="0" applyFont="1" applyProtection="1"/>
    <xf numFmtId="0" fontId="7" fillId="0" borderId="0" xfId="0" applyFont="1" applyBorder="1" applyProtection="1"/>
    <xf numFmtId="0" fontId="9" fillId="0" borderId="0" xfId="0" applyFont="1" applyBorder="1" applyAlignment="1" applyProtection="1"/>
    <xf numFmtId="165" fontId="0" fillId="0" borderId="0" xfId="1" applyNumberFormat="1" applyFont="1"/>
    <xf numFmtId="0" fontId="6" fillId="0" borderId="0" xfId="0" applyFont="1" applyFill="1" applyBorder="1" applyAlignment="1" applyProtection="1">
      <alignment horizontal="left"/>
    </xf>
    <xf numFmtId="0" fontId="0" fillId="0" borderId="0" xfId="0" applyProtection="1"/>
    <xf numFmtId="43" fontId="2" fillId="0" borderId="0" xfId="1" applyFont="1" applyAlignment="1"/>
    <xf numFmtId="0" fontId="1" fillId="0" borderId="0" xfId="0" applyFont="1"/>
    <xf numFmtId="43" fontId="0" fillId="0" borderId="0" xfId="0" applyNumberFormat="1"/>
    <xf numFmtId="0" fontId="0" fillId="0" borderId="0" xfId="0" applyFill="1"/>
    <xf numFmtId="43" fontId="7" fillId="0" borderId="0" xfId="1" applyFont="1" applyProtection="1"/>
    <xf numFmtId="0" fontId="0" fillId="0" borderId="0" xfId="0" applyFill="1" applyBorder="1" applyProtection="1"/>
    <xf numFmtId="0" fontId="0" fillId="0" borderId="0" xfId="0" applyAlignment="1" applyProtection="1">
      <alignment horizontal="left" indent="2"/>
    </xf>
    <xf numFmtId="0" fontId="0" fillId="0" borderId="0" xfId="0" applyAlignment="1" applyProtection="1">
      <alignment horizontal="right"/>
    </xf>
    <xf numFmtId="43" fontId="0" fillId="0" borderId="0" xfId="1" applyNumberFormat="1" applyFont="1"/>
    <xf numFmtId="43" fontId="0" fillId="0" borderId="0" xfId="1" applyFont="1" applyProtection="1"/>
    <xf numFmtId="43" fontId="13" fillId="0" borderId="0" xfId="1" applyNumberFormat="1" applyFont="1"/>
    <xf numFmtId="0" fontId="13" fillId="0" borderId="0" xfId="0" applyFont="1"/>
    <xf numFmtId="0" fontId="29" fillId="0" borderId="0" xfId="0" applyFont="1" applyBorder="1" applyProtection="1"/>
    <xf numFmtId="0" fontId="7" fillId="0" borderId="0" xfId="0" applyFont="1" applyBorder="1" applyAlignment="1" applyProtection="1">
      <alignment horizontal="left" indent="2"/>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43" fontId="3" fillId="0" borderId="1" xfId="1" applyFont="1" applyBorder="1" applyProtection="1"/>
    <xf numFmtId="43" fontId="2" fillId="0" borderId="1" xfId="1" applyFont="1" applyBorder="1" applyProtection="1"/>
    <xf numFmtId="43" fontId="0" fillId="0" borderId="11" xfId="1" applyFont="1" applyBorder="1" applyProtection="1"/>
    <xf numFmtId="43" fontId="20" fillId="0" borderId="1" xfId="1" applyFont="1" applyBorder="1" applyProtection="1"/>
    <xf numFmtId="43" fontId="21" fillId="0" borderId="1" xfId="1" applyFont="1" applyBorder="1" applyProtection="1"/>
    <xf numFmtId="43" fontId="21" fillId="0" borderId="7" xfId="1" applyFont="1" applyBorder="1" applyProtection="1"/>
    <xf numFmtId="0" fontId="2" fillId="0" borderId="11" xfId="0" applyFont="1" applyBorder="1" applyProtection="1"/>
    <xf numFmtId="0" fontId="7" fillId="0" borderId="0" xfId="0" applyFont="1" applyAlignment="1" applyProtection="1">
      <alignment horizontal="left" indent="2"/>
    </xf>
    <xf numFmtId="0" fontId="7" fillId="0" borderId="0" xfId="0" applyFont="1" applyAlignment="1" applyProtection="1">
      <alignment horizontal="right"/>
    </xf>
    <xf numFmtId="0" fontId="10" fillId="0" borderId="17" xfId="0" applyFont="1" applyBorder="1" applyProtection="1"/>
    <xf numFmtId="0" fontId="10" fillId="0" borderId="7" xfId="0" applyFont="1" applyBorder="1" applyProtection="1"/>
    <xf numFmtId="0" fontId="10" fillId="7" borderId="7" xfId="0" applyFont="1" applyFill="1" applyBorder="1" applyAlignment="1" applyProtection="1">
      <alignment horizontal="center"/>
      <protection locked="0"/>
    </xf>
    <xf numFmtId="0" fontId="7" fillId="0" borderId="19" xfId="0" applyFont="1" applyBorder="1" applyProtection="1"/>
    <xf numFmtId="0" fontId="28" fillId="0" borderId="0" xfId="0" applyFont="1" applyProtection="1"/>
    <xf numFmtId="0" fontId="16" fillId="0" borderId="1" xfId="0" applyFont="1" applyBorder="1" applyAlignment="1" applyProtection="1">
      <alignment horizontal="center"/>
    </xf>
    <xf numFmtId="0" fontId="31" fillId="0" borderId="1" xfId="0" applyFont="1" applyBorder="1" applyAlignment="1" applyProtection="1">
      <alignment horizontal="center"/>
    </xf>
    <xf numFmtId="2" fontId="16" fillId="8" borderId="8" xfId="0" applyNumberFormat="1" applyFont="1" applyFill="1" applyBorder="1" applyProtection="1"/>
    <xf numFmtId="0" fontId="2" fillId="0" borderId="0" xfId="0" applyFont="1" applyProtection="1"/>
    <xf numFmtId="0" fontId="33" fillId="0" borderId="0" xfId="0" applyFont="1"/>
    <xf numFmtId="0" fontId="0" fillId="2" borderId="1" xfId="0" applyFill="1" applyBorder="1"/>
    <xf numFmtId="0" fontId="7" fillId="0" borderId="0" xfId="0" applyFont="1" applyBorder="1" applyAlignment="1" applyProtection="1">
      <alignment horizontal="right" vertical="center"/>
    </xf>
    <xf numFmtId="0" fontId="12" fillId="0" borderId="1" xfId="0" applyFont="1" applyBorder="1" applyProtection="1"/>
    <xf numFmtId="0" fontId="7" fillId="0" borderId="7" xfId="0" applyFont="1" applyBorder="1" applyProtection="1"/>
    <xf numFmtId="0" fontId="8" fillId="0" borderId="0" xfId="0" applyFont="1" applyBorder="1" applyAlignment="1" applyProtection="1"/>
    <xf numFmtId="0" fontId="1" fillId="0" borderId="0" xfId="0" applyFont="1" applyAlignment="1" applyProtection="1"/>
    <xf numFmtId="0" fontId="1" fillId="0" borderId="11" xfId="0" applyFont="1" applyFill="1" applyBorder="1" applyAlignment="1" applyProtection="1"/>
    <xf numFmtId="0" fontId="25" fillId="0" borderId="0" xfId="0" applyNumberFormat="1" applyFont="1" applyAlignment="1" applyProtection="1"/>
    <xf numFmtId="2" fontId="0" fillId="0" borderId="0" xfId="0" applyNumberFormat="1"/>
    <xf numFmtId="2" fontId="13" fillId="0" borderId="0" xfId="0" applyNumberFormat="1" applyFont="1" applyProtection="1"/>
    <xf numFmtId="2" fontId="0" fillId="0" borderId="0" xfId="0" applyNumberFormat="1" applyProtection="1"/>
    <xf numFmtId="2" fontId="13" fillId="0" borderId="0" xfId="0" applyNumberFormat="1" applyFont="1"/>
    <xf numFmtId="43" fontId="1" fillId="0" borderId="0" xfId="1" applyFont="1" applyProtection="1"/>
    <xf numFmtId="2" fontId="7" fillId="0" borderId="0" xfId="0" applyNumberFormat="1" applyFont="1" applyProtection="1"/>
    <xf numFmtId="0" fontId="32" fillId="3" borderId="1" xfId="0" applyFont="1" applyFill="1" applyBorder="1" applyProtection="1"/>
    <xf numFmtId="0" fontId="31" fillId="6" borderId="8" xfId="0" applyFont="1" applyFill="1" applyBorder="1" applyProtection="1">
      <protection locked="0"/>
    </xf>
    <xf numFmtId="0" fontId="31" fillId="6" borderId="1" xfId="0" applyFont="1" applyFill="1" applyBorder="1" applyProtection="1">
      <protection locked="0"/>
    </xf>
    <xf numFmtId="0" fontId="34" fillId="6" borderId="1" xfId="0" applyFont="1" applyFill="1" applyBorder="1" applyProtection="1">
      <protection locked="0"/>
    </xf>
    <xf numFmtId="0" fontId="23" fillId="6" borderId="1" xfId="0" applyFont="1" applyFill="1" applyBorder="1" applyProtection="1">
      <protection locked="0"/>
    </xf>
    <xf numFmtId="43" fontId="12" fillId="0" borderId="1" xfId="1" applyFont="1" applyBorder="1" applyProtection="1"/>
    <xf numFmtId="43" fontId="0" fillId="0" borderId="0" xfId="1" applyFont="1" applyFill="1"/>
    <xf numFmtId="0" fontId="0" fillId="0" borderId="0" xfId="0" applyFill="1" applyBorder="1"/>
    <xf numFmtId="0" fontId="12" fillId="0" borderId="1" xfId="0" applyFont="1" applyBorder="1" applyAlignment="1" applyProtection="1">
      <alignment wrapText="1"/>
    </xf>
    <xf numFmtId="0" fontId="0" fillId="0" borderId="0" xfId="0" applyAlignment="1">
      <alignment wrapText="1"/>
    </xf>
    <xf numFmtId="0" fontId="10" fillId="0" borderId="0" xfId="0" applyFont="1" applyFill="1" applyBorder="1" applyAlignment="1" applyProtection="1">
      <alignment horizontal="right"/>
    </xf>
    <xf numFmtId="0" fontId="32" fillId="0" borderId="0" xfId="0" applyFont="1" applyFill="1" applyBorder="1" applyProtection="1"/>
    <xf numFmtId="43" fontId="10" fillId="0" borderId="0" xfId="1" applyFont="1" applyFill="1" applyBorder="1" applyAlignment="1" applyProtection="1">
      <alignment horizontal="center"/>
    </xf>
    <xf numFmtId="0" fontId="32" fillId="6" borderId="1" xfId="0" applyFont="1" applyFill="1" applyBorder="1" applyProtection="1">
      <protection locked="0"/>
    </xf>
    <xf numFmtId="0" fontId="32" fillId="0" borderId="1" xfId="0" applyFont="1" applyFill="1" applyBorder="1" applyProtection="1"/>
    <xf numFmtId="43" fontId="1" fillId="0" borderId="0" xfId="1" applyFont="1"/>
    <xf numFmtId="2" fontId="1" fillId="0" borderId="0" xfId="1" applyNumberFormat="1" applyFont="1"/>
    <xf numFmtId="43" fontId="39" fillId="0" borderId="0" xfId="1" applyFont="1"/>
    <xf numFmtId="165" fontId="39" fillId="0" borderId="0" xfId="1" applyNumberFormat="1" applyFont="1"/>
    <xf numFmtId="165" fontId="1" fillId="0" borderId="0" xfId="1" applyNumberFormat="1" applyFont="1"/>
    <xf numFmtId="0" fontId="0" fillId="0" borderId="32" xfId="0" applyFill="1" applyBorder="1" applyProtection="1"/>
    <xf numFmtId="0" fontId="16" fillId="0" borderId="32" xfId="0" applyFont="1" applyFill="1" applyBorder="1" applyAlignment="1" applyProtection="1">
      <alignment horizontal="left"/>
    </xf>
    <xf numFmtId="167" fontId="16" fillId="0" borderId="32" xfId="0" applyNumberFormat="1" applyFont="1" applyFill="1" applyBorder="1" applyProtection="1"/>
    <xf numFmtId="0" fontId="0" fillId="0" borderId="32" xfId="0" applyBorder="1" applyProtection="1"/>
    <xf numFmtId="43" fontId="43" fillId="0" borderId="0" xfId="1" applyFont="1" applyFill="1" applyBorder="1" applyAlignment="1" applyProtection="1">
      <alignment horizontal="center"/>
    </xf>
    <xf numFmtId="0" fontId="45" fillId="0" borderId="0" xfId="0" applyFont="1" applyBorder="1" applyAlignment="1" applyProtection="1">
      <alignment horizontal="center" vertical="center"/>
    </xf>
    <xf numFmtId="1" fontId="7" fillId="0" borderId="0" xfId="0" applyNumberFormat="1" applyFont="1" applyBorder="1" applyAlignment="1" applyProtection="1">
      <alignment vertical="center"/>
    </xf>
    <xf numFmtId="1" fontId="7" fillId="0" borderId="10" xfId="0" applyNumberFormat="1" applyFont="1" applyBorder="1" applyAlignment="1" applyProtection="1">
      <alignment vertical="center"/>
    </xf>
    <xf numFmtId="2" fontId="7" fillId="0" borderId="0" xfId="1" applyNumberFormat="1" applyFont="1" applyBorder="1" applyAlignment="1" applyProtection="1">
      <alignment vertical="center"/>
    </xf>
    <xf numFmtId="2" fontId="7" fillId="0" borderId="10" xfId="1" applyNumberFormat="1" applyFont="1" applyBorder="1" applyAlignment="1" applyProtection="1">
      <alignment vertical="center"/>
    </xf>
    <xf numFmtId="2" fontId="7" fillId="0" borderId="0" xfId="1" applyNumberFormat="1" applyFont="1" applyFill="1" applyBorder="1" applyAlignment="1" applyProtection="1">
      <alignment vertical="center"/>
    </xf>
    <xf numFmtId="2" fontId="7" fillId="0" borderId="10" xfId="1" applyNumberFormat="1" applyFont="1" applyFill="1" applyBorder="1" applyAlignment="1" applyProtection="1">
      <alignment vertical="center"/>
    </xf>
    <xf numFmtId="0" fontId="1" fillId="0" borderId="0" xfId="0" applyFont="1" applyFill="1"/>
    <xf numFmtId="0" fontId="47" fillId="0" borderId="0" xfId="0" applyFont="1" applyFill="1" applyBorder="1" applyProtection="1"/>
    <xf numFmtId="9" fontId="12" fillId="6" borderId="1" xfId="2" applyFont="1" applyFill="1" applyBorder="1" applyAlignment="1" applyProtection="1">
      <alignment horizontal="right" vertical="center"/>
      <protection locked="0"/>
    </xf>
    <xf numFmtId="0" fontId="2" fillId="0" borderId="0" xfId="0" applyFont="1" applyFill="1" applyBorder="1" applyAlignment="1"/>
    <xf numFmtId="0" fontId="1" fillId="0" borderId="0" xfId="0" applyFont="1" applyFill="1" applyBorder="1"/>
    <xf numFmtId="43" fontId="0" fillId="9" borderId="0" xfId="1" applyFont="1" applyFill="1"/>
    <xf numFmtId="165" fontId="0" fillId="9" borderId="0" xfId="1" applyNumberFormat="1" applyFont="1" applyFill="1"/>
    <xf numFmtId="165" fontId="0" fillId="0" borderId="0" xfId="1" applyNumberFormat="1" applyFont="1" applyFill="1"/>
    <xf numFmtId="165" fontId="0" fillId="0" borderId="0" xfId="1" applyNumberFormat="1" applyFont="1" applyFill="1" applyBorder="1"/>
    <xf numFmtId="43" fontId="0" fillId="0" borderId="0" xfId="1" applyFont="1" applyFill="1" applyBorder="1"/>
    <xf numFmtId="43" fontId="2" fillId="0" borderId="0" xfId="1" applyFont="1" applyFill="1" applyBorder="1" applyAlignment="1"/>
    <xf numFmtId="0" fontId="9" fillId="0" borderId="0" xfId="0" applyFont="1" applyFill="1" applyBorder="1" applyAlignment="1" applyProtection="1"/>
    <xf numFmtId="0" fontId="9" fillId="0" borderId="0" xfId="0" applyFont="1" applyFill="1" applyBorder="1" applyAlignment="1" applyProtection="1">
      <alignment textRotation="90" wrapText="1"/>
    </xf>
    <xf numFmtId="43" fontId="2" fillId="0" borderId="0" xfId="1" applyFont="1" applyFill="1" applyAlignment="1"/>
    <xf numFmtId="0" fontId="0" fillId="0" borderId="0" xfId="0" applyFill="1" applyBorder="1" applyAlignment="1"/>
    <xf numFmtId="43" fontId="1" fillId="0" borderId="0" xfId="1" applyFont="1" applyFill="1" applyAlignment="1"/>
    <xf numFmtId="0" fontId="1" fillId="0" borderId="0" xfId="0" applyFont="1" applyFill="1" applyBorder="1" applyAlignment="1" applyProtection="1"/>
    <xf numFmtId="0" fontId="1" fillId="9" borderId="0" xfId="0" applyFont="1" applyFill="1"/>
    <xf numFmtId="0" fontId="1" fillId="0" borderId="0" xfId="0" applyFont="1" applyFill="1" applyBorder="1" applyAlignment="1" applyProtection="1">
      <alignment horizontal="left"/>
    </xf>
    <xf numFmtId="43" fontId="0" fillId="0" borderId="0" xfId="1" applyFont="1" applyFill="1" applyBorder="1" applyProtection="1"/>
    <xf numFmtId="0" fontId="7" fillId="0" borderId="0" xfId="5" applyProtection="1"/>
    <xf numFmtId="0" fontId="7" fillId="0" borderId="5" xfId="5" applyBorder="1" applyAlignment="1" applyProtection="1">
      <alignment horizontal="center"/>
    </xf>
    <xf numFmtId="0" fontId="7" fillId="0" borderId="12" xfId="5" applyBorder="1" applyAlignment="1" applyProtection="1">
      <alignment horizontal="center"/>
    </xf>
    <xf numFmtId="0" fontId="7" fillId="0" borderId="27" xfId="5" applyBorder="1" applyAlignment="1" applyProtection="1">
      <alignment horizontal="center"/>
    </xf>
    <xf numFmtId="0" fontId="7" fillId="0" borderId="2" xfId="5" applyBorder="1" applyProtection="1"/>
    <xf numFmtId="0" fontId="1" fillId="0" borderId="0" xfId="5" applyFont="1" applyBorder="1" applyAlignment="1" applyProtection="1">
      <alignment vertical="center"/>
    </xf>
    <xf numFmtId="0" fontId="7" fillId="0" borderId="0" xfId="5" applyBorder="1" applyProtection="1"/>
    <xf numFmtId="0" fontId="7" fillId="0" borderId="0" xfId="5" applyBorder="1" applyAlignment="1" applyProtection="1"/>
    <xf numFmtId="0" fontId="7" fillId="0" borderId="10" xfId="5" applyBorder="1" applyProtection="1"/>
    <xf numFmtId="0" fontId="7" fillId="0" borderId="3" xfId="5" applyBorder="1" applyProtection="1"/>
    <xf numFmtId="0" fontId="7" fillId="0" borderId="4" xfId="5" applyBorder="1" applyProtection="1"/>
    <xf numFmtId="0" fontId="7" fillId="0" borderId="13" xfId="5" applyBorder="1" applyProtection="1"/>
    <xf numFmtId="0" fontId="7" fillId="0" borderId="5" xfId="5" applyBorder="1" applyProtection="1"/>
    <xf numFmtId="0" fontId="7" fillId="0" borderId="12" xfId="5" applyBorder="1" applyProtection="1"/>
    <xf numFmtId="0" fontId="7" fillId="0" borderId="27" xfId="5" applyBorder="1" applyProtection="1"/>
    <xf numFmtId="0" fontId="50" fillId="0" borderId="4" xfId="5" applyFont="1" applyBorder="1" applyAlignment="1" applyProtection="1">
      <alignment vertical="top" wrapText="1"/>
    </xf>
    <xf numFmtId="0" fontId="10" fillId="0" borderId="0" xfId="5" applyFont="1" applyBorder="1" applyAlignment="1" applyProtection="1"/>
    <xf numFmtId="0" fontId="10" fillId="0" borderId="10" xfId="5" applyFont="1" applyBorder="1" applyAlignment="1" applyProtection="1"/>
    <xf numFmtId="0" fontId="1" fillId="0" borderId="0" xfId="5" applyFont="1" applyBorder="1" applyAlignment="1" applyProtection="1"/>
    <xf numFmtId="0" fontId="7" fillId="0" borderId="0" xfId="5" applyAlignment="1" applyProtection="1"/>
    <xf numFmtId="0" fontId="1" fillId="0" borderId="0" xfId="5" applyFont="1" applyAlignment="1" applyProtection="1">
      <alignment vertical="top" wrapText="1"/>
    </xf>
    <xf numFmtId="0" fontId="16" fillId="0" borderId="0" xfId="5" applyFont="1" applyAlignment="1" applyProtection="1"/>
    <xf numFmtId="0" fontId="7" fillId="0" borderId="0" xfId="5" applyAlignment="1" applyProtection="1">
      <alignment vertical="top"/>
    </xf>
    <xf numFmtId="0" fontId="7" fillId="0" borderId="0" xfId="5" applyFill="1" applyAlignment="1" applyProtection="1">
      <alignment vertical="center"/>
    </xf>
    <xf numFmtId="0" fontId="55" fillId="0" borderId="0" xfId="5" applyFont="1" applyFill="1" applyBorder="1" applyAlignment="1" applyProtection="1"/>
    <xf numFmtId="0" fontId="1" fillId="0" borderId="0" xfId="5" applyFont="1" applyFill="1" applyBorder="1" applyAlignment="1" applyProtection="1"/>
    <xf numFmtId="0" fontId="7" fillId="0" borderId="0" xfId="5" applyFont="1" applyAlignment="1" applyProtection="1"/>
    <xf numFmtId="0" fontId="56" fillId="0" borderId="0" xfId="5" applyFont="1" applyFill="1" applyBorder="1" applyAlignment="1" applyProtection="1">
      <alignment vertical="center"/>
    </xf>
    <xf numFmtId="0" fontId="7" fillId="0" borderId="0" xfId="5" applyFont="1" applyAlignment="1" applyProtection="1">
      <alignment vertical="center"/>
    </xf>
    <xf numFmtId="0" fontId="7" fillId="0" borderId="35" xfId="5" applyFont="1" applyBorder="1" applyAlignment="1" applyProtection="1">
      <alignment vertical="center" wrapText="1"/>
    </xf>
    <xf numFmtId="0" fontId="7" fillId="0" borderId="12" xfId="5" applyFont="1" applyBorder="1" applyAlignment="1" applyProtection="1">
      <alignment vertical="center" wrapText="1"/>
    </xf>
    <xf numFmtId="0" fontId="7" fillId="0" borderId="28" xfId="5" applyFont="1" applyBorder="1" applyAlignment="1" applyProtection="1">
      <alignment vertical="center" wrapText="1"/>
    </xf>
    <xf numFmtId="0" fontId="7" fillId="0" borderId="27" xfId="5" applyFont="1" applyBorder="1" applyAlignment="1" applyProtection="1">
      <alignment vertical="center" wrapText="1"/>
    </xf>
    <xf numFmtId="0" fontId="7" fillId="0" borderId="0" xfId="5" applyFont="1" applyBorder="1" applyAlignment="1" applyProtection="1">
      <alignment vertical="center" wrapText="1"/>
    </xf>
    <xf numFmtId="0" fontId="7" fillId="0" borderId="14" xfId="5" applyFont="1" applyBorder="1" applyAlignment="1" applyProtection="1">
      <alignment vertical="center" wrapText="1"/>
    </xf>
    <xf numFmtId="0" fontId="7" fillId="0" borderId="16" xfId="5" applyBorder="1" applyProtection="1"/>
    <xf numFmtId="0" fontId="7" fillId="0" borderId="10" xfId="5" applyFont="1" applyBorder="1" applyAlignment="1" applyProtection="1">
      <alignment vertical="center" wrapText="1"/>
    </xf>
    <xf numFmtId="0" fontId="7" fillId="0" borderId="14" xfId="5" applyBorder="1" applyProtection="1"/>
    <xf numFmtId="0" fontId="50" fillId="0" borderId="0" xfId="5" applyFont="1" applyProtection="1"/>
    <xf numFmtId="0" fontId="55" fillId="0" borderId="14" xfId="5" applyFont="1" applyFill="1" applyBorder="1" applyAlignment="1" applyProtection="1"/>
    <xf numFmtId="0" fontId="56" fillId="0" borderId="14" xfId="5" applyFont="1" applyBorder="1" applyProtection="1"/>
    <xf numFmtId="0" fontId="55" fillId="0" borderId="10" xfId="5" applyFont="1" applyFill="1" applyBorder="1" applyAlignment="1" applyProtection="1"/>
    <xf numFmtId="0" fontId="56" fillId="0" borderId="0" xfId="5" applyFont="1" applyProtection="1"/>
    <xf numFmtId="0" fontId="55" fillId="12" borderId="57" xfId="5" applyFont="1" applyFill="1" applyBorder="1" applyAlignment="1" applyProtection="1"/>
    <xf numFmtId="0" fontId="55" fillId="12" borderId="58" xfId="5" applyFont="1" applyFill="1" applyBorder="1" applyAlignment="1" applyProtection="1"/>
    <xf numFmtId="0" fontId="7" fillId="0" borderId="14" xfId="5" applyFont="1" applyBorder="1" applyAlignment="1" applyProtection="1">
      <alignment horizontal="left"/>
    </xf>
    <xf numFmtId="0" fontId="56" fillId="0" borderId="59" xfId="5" applyFont="1" applyFill="1" applyBorder="1" applyProtection="1"/>
    <xf numFmtId="0" fontId="57" fillId="0" borderId="60" xfId="5" applyFont="1" applyBorder="1" applyAlignment="1" applyProtection="1"/>
    <xf numFmtId="0" fontId="59" fillId="0" borderId="0" xfId="5" applyFont="1" applyFill="1" applyBorder="1" applyAlignment="1" applyProtection="1"/>
    <xf numFmtId="0" fontId="58" fillId="0" borderId="0" xfId="5" applyFont="1" applyFill="1" applyBorder="1" applyAlignment="1" applyProtection="1">
      <alignment horizontal="left"/>
    </xf>
    <xf numFmtId="4" fontId="7" fillId="0" borderId="0" xfId="5" applyNumberFormat="1" applyFont="1" applyBorder="1" applyAlignment="1" applyProtection="1"/>
    <xf numFmtId="0" fontId="57" fillId="0" borderId="0" xfId="5" applyFont="1" applyBorder="1" applyAlignment="1" applyProtection="1"/>
    <xf numFmtId="0" fontId="61" fillId="0" borderId="0" xfId="5" applyFont="1" applyFill="1" applyBorder="1" applyAlignment="1" applyProtection="1">
      <alignment horizontal="center" vertical="center"/>
    </xf>
    <xf numFmtId="0" fontId="1" fillId="0" borderId="0" xfId="5" applyFont="1" applyFill="1" applyProtection="1"/>
    <xf numFmtId="0" fontId="10" fillId="0" borderId="0" xfId="5" applyFont="1" applyFill="1" applyBorder="1" applyProtection="1"/>
    <xf numFmtId="0" fontId="10" fillId="0" borderId="0" xfId="5" applyFont="1" applyFill="1" applyBorder="1" applyAlignment="1" applyProtection="1"/>
    <xf numFmtId="0" fontId="1" fillId="0" borderId="0" xfId="5" applyFont="1" applyFill="1" applyBorder="1" applyProtection="1"/>
    <xf numFmtId="0" fontId="64" fillId="0" borderId="0" xfId="5" quotePrefix="1" applyFont="1" applyFill="1" applyBorder="1" applyAlignment="1" applyProtection="1">
      <alignment horizontal="center" vertical="center"/>
    </xf>
    <xf numFmtId="0" fontId="49" fillId="0" borderId="0" xfId="5" applyFont="1" applyFill="1" applyBorder="1" applyAlignment="1" applyProtection="1">
      <alignment horizontal="center" vertical="center"/>
    </xf>
    <xf numFmtId="0" fontId="7" fillId="0" borderId="0" xfId="5" applyFill="1" applyProtection="1"/>
    <xf numFmtId="0" fontId="56" fillId="0" borderId="0" xfId="5" applyFont="1" applyAlignment="1" applyProtection="1">
      <alignment vertical="center"/>
    </xf>
    <xf numFmtId="0" fontId="7" fillId="0" borderId="0" xfId="5" applyFont="1" applyBorder="1" applyProtection="1"/>
    <xf numFmtId="0" fontId="50" fillId="0" borderId="0" xfId="5" applyFont="1" applyBorder="1" applyProtection="1"/>
    <xf numFmtId="0" fontId="7" fillId="0" borderId="0" xfId="5" applyFont="1" applyProtection="1"/>
    <xf numFmtId="0" fontId="56" fillId="0" borderId="72" xfId="5" applyFont="1" applyFill="1" applyBorder="1" applyAlignment="1" applyProtection="1">
      <alignment horizontal="left"/>
    </xf>
    <xf numFmtId="0" fontId="56" fillId="0" borderId="0" xfId="5" applyFont="1" applyFill="1" applyBorder="1" applyProtection="1"/>
    <xf numFmtId="0" fontId="61" fillId="0" borderId="1" xfId="5" applyFont="1" applyFill="1" applyBorder="1" applyAlignment="1" applyProtection="1">
      <alignment horizontal="center" vertical="center"/>
    </xf>
    <xf numFmtId="0" fontId="55" fillId="0" borderId="0" xfId="5" applyFont="1" applyBorder="1" applyProtection="1"/>
    <xf numFmtId="0" fontId="56" fillId="0" borderId="10" xfId="5" applyFont="1" applyFill="1" applyBorder="1" applyAlignment="1" applyProtection="1">
      <alignment vertical="center"/>
    </xf>
    <xf numFmtId="0" fontId="55" fillId="0" borderId="10" xfId="5" applyFont="1" applyFill="1" applyBorder="1" applyAlignment="1" applyProtection="1">
      <alignment vertical="center"/>
    </xf>
    <xf numFmtId="0" fontId="57" fillId="0" borderId="10" xfId="5" applyFont="1" applyFill="1" applyBorder="1" applyProtection="1"/>
    <xf numFmtId="0" fontId="1" fillId="0" borderId="2" xfId="5" applyFont="1" applyFill="1" applyBorder="1" applyAlignment="1" applyProtection="1"/>
    <xf numFmtId="0" fontId="10" fillId="0" borderId="12" xfId="5" applyFont="1" applyFill="1" applyBorder="1" applyProtection="1"/>
    <xf numFmtId="0" fontId="55" fillId="0" borderId="2" xfId="5" applyFont="1" applyBorder="1" applyAlignment="1" applyProtection="1"/>
    <xf numFmtId="0" fontId="10" fillId="0" borderId="14" xfId="5" applyFont="1" applyFill="1" applyBorder="1" applyAlignment="1" applyProtection="1"/>
    <xf numFmtId="0" fontId="2" fillId="0" borderId="14" xfId="5" applyFont="1" applyFill="1" applyBorder="1" applyAlignment="1" applyProtection="1">
      <alignment horizontal="center" vertical="center"/>
    </xf>
    <xf numFmtId="0" fontId="2" fillId="0" borderId="53" xfId="5" applyFont="1" applyFill="1" applyBorder="1" applyAlignment="1" applyProtection="1">
      <alignment horizontal="center" vertical="center"/>
    </xf>
    <xf numFmtId="0" fontId="1" fillId="0" borderId="46" xfId="5" applyFont="1" applyFill="1" applyBorder="1" applyAlignment="1" applyProtection="1">
      <alignment horizontal="center" vertical="center"/>
    </xf>
    <xf numFmtId="0" fontId="19" fillId="0" borderId="46" xfId="5" applyFont="1" applyFill="1" applyBorder="1" applyAlignment="1" applyProtection="1">
      <alignment horizontal="left" vertical="center"/>
    </xf>
    <xf numFmtId="0" fontId="2" fillId="0" borderId="53" xfId="5" applyFont="1" applyFill="1" applyBorder="1" applyAlignment="1" applyProtection="1"/>
    <xf numFmtId="0" fontId="1" fillId="0" borderId="24" xfId="5" applyFont="1" applyFill="1" applyBorder="1" applyAlignment="1" applyProtection="1"/>
    <xf numFmtId="0" fontId="55" fillId="0" borderId="3" xfId="5" applyFont="1" applyBorder="1" applyAlignment="1" applyProtection="1"/>
    <xf numFmtId="0" fontId="55" fillId="0" borderId="5" xfId="5" applyFont="1" applyBorder="1" applyAlignment="1" applyProtection="1">
      <alignment horizontal="center" vertical="top"/>
    </xf>
    <xf numFmtId="0" fontId="1" fillId="0" borderId="10" xfId="5" applyFont="1" applyFill="1" applyBorder="1" applyAlignment="1" applyProtection="1"/>
    <xf numFmtId="0" fontId="56" fillId="0" borderId="0" xfId="5" applyFont="1" applyBorder="1" applyProtection="1"/>
    <xf numFmtId="169" fontId="7" fillId="0" borderId="0" xfId="5" applyNumberFormat="1" applyFont="1" applyAlignment="1" applyProtection="1"/>
    <xf numFmtId="169" fontId="7" fillId="0" borderId="0" xfId="5" applyNumberFormat="1" applyAlignment="1" applyProtection="1"/>
    <xf numFmtId="169" fontId="7" fillId="0" borderId="9" xfId="5" applyNumberFormat="1" applyBorder="1" applyAlignment="1" applyProtection="1"/>
    <xf numFmtId="0" fontId="1" fillId="0" borderId="10" xfId="5" applyFont="1" applyBorder="1" applyAlignment="1" applyProtection="1">
      <alignment vertical="center"/>
    </xf>
    <xf numFmtId="0" fontId="10" fillId="0" borderId="0" xfId="5" applyFont="1" applyFill="1" applyBorder="1" applyAlignment="1" applyProtection="1">
      <alignment vertical="center"/>
    </xf>
    <xf numFmtId="0" fontId="54" fillId="0" borderId="0" xfId="5" applyFont="1" applyFill="1" applyBorder="1" applyAlignment="1" applyProtection="1">
      <alignment vertical="center"/>
    </xf>
    <xf numFmtId="0" fontId="4" fillId="0" borderId="0" xfId="0" applyFont="1" applyFill="1" applyBorder="1" applyProtection="1"/>
    <xf numFmtId="43" fontId="2" fillId="0" borderId="0" xfId="1" applyFont="1" applyFill="1" applyBorder="1" applyProtection="1"/>
    <xf numFmtId="43" fontId="21" fillId="0" borderId="0" xfId="1" applyFont="1" applyFill="1" applyBorder="1" applyProtection="1"/>
    <xf numFmtId="0" fontId="22" fillId="0" borderId="0" xfId="0" applyFont="1" applyFill="1" applyBorder="1" applyProtection="1"/>
    <xf numFmtId="0" fontId="2" fillId="0" borderId="0" xfId="0" applyFont="1" applyFill="1" applyBorder="1" applyAlignment="1" applyProtection="1">
      <alignment horizontal="center"/>
    </xf>
    <xf numFmtId="0" fontId="1" fillId="0" borderId="0" xfId="0" applyFont="1" applyFill="1" applyBorder="1" applyAlignment="1"/>
    <xf numFmtId="0" fontId="2" fillId="0" borderId="0" xfId="0" applyFont="1" applyFill="1" applyBorder="1" applyAlignment="1" applyProtection="1"/>
    <xf numFmtId="0" fontId="42" fillId="6" borderId="1" xfId="0" applyFont="1" applyFill="1" applyBorder="1" applyAlignment="1" applyProtection="1">
      <alignment vertical="center"/>
      <protection locked="0"/>
    </xf>
    <xf numFmtId="43" fontId="22" fillId="0" borderId="1" xfId="1" applyFont="1" applyBorder="1" applyAlignment="1" applyProtection="1">
      <alignment vertical="center"/>
    </xf>
    <xf numFmtId="165" fontId="0" fillId="9" borderId="0" xfId="1" applyNumberFormat="1" applyFont="1" applyFill="1" applyBorder="1"/>
    <xf numFmtId="43" fontId="0" fillId="9" borderId="0" xfId="1" applyFont="1" applyFill="1" applyBorder="1"/>
    <xf numFmtId="0" fontId="1" fillId="9" borderId="0" xfId="0" applyFont="1" applyFill="1" applyAlignment="1"/>
    <xf numFmtId="43" fontId="1" fillId="0" borderId="0" xfId="1" applyFont="1" applyFill="1" applyBorder="1" applyAlignment="1" applyProtection="1"/>
    <xf numFmtId="43" fontId="2" fillId="0" borderId="0" xfId="1" applyFont="1" applyFill="1" applyBorder="1" applyAlignment="1">
      <alignment wrapText="1"/>
    </xf>
    <xf numFmtId="165" fontId="0" fillId="0" borderId="0" xfId="1" applyNumberFormat="1" applyFont="1" applyFill="1" applyBorder="1" applyAlignment="1"/>
    <xf numFmtId="0" fontId="0" fillId="0" borderId="0" xfId="0" applyFill="1" applyBorder="1" applyAlignment="1">
      <alignment horizontal="left"/>
    </xf>
    <xf numFmtId="43" fontId="1" fillId="0" borderId="0" xfId="1" applyFont="1" applyFill="1" applyBorder="1" applyAlignment="1"/>
    <xf numFmtId="43" fontId="1" fillId="0" borderId="0" xfId="1" applyFont="1" applyFill="1" applyBorder="1"/>
    <xf numFmtId="0" fontId="0" fillId="0" borderId="0" xfId="0" applyFill="1" applyBorder="1" applyAlignment="1">
      <alignment vertical="center" wrapText="1"/>
    </xf>
    <xf numFmtId="0" fontId="2" fillId="0" borderId="0" xfId="0" applyFont="1" applyAlignment="1"/>
    <xf numFmtId="43" fontId="17" fillId="0" borderId="0" xfId="1" applyFont="1" applyFill="1" applyBorder="1" applyProtection="1"/>
    <xf numFmtId="4" fontId="17" fillId="0" borderId="0" xfId="0" applyNumberFormat="1" applyFont="1" applyFill="1" applyBorder="1" applyProtection="1"/>
    <xf numFmtId="0" fontId="1" fillId="9" borderId="0" xfId="0" applyFont="1" applyFill="1" applyBorder="1" applyAlignment="1">
      <alignment vertical="center" wrapText="1"/>
    </xf>
    <xf numFmtId="165" fontId="1" fillId="0" borderId="0" xfId="1" applyNumberFormat="1" applyFont="1" applyFill="1" applyBorder="1"/>
    <xf numFmtId="0" fontId="1" fillId="13" borderId="0" xfId="0" applyFont="1" applyFill="1"/>
    <xf numFmtId="0" fontId="0" fillId="13" borderId="0" xfId="0" applyFill="1"/>
    <xf numFmtId="0" fontId="0" fillId="0" borderId="4" xfId="0" applyBorder="1" applyProtection="1"/>
    <xf numFmtId="0" fontId="0" fillId="0" borderId="9" xfId="0" applyBorder="1" applyProtection="1"/>
    <xf numFmtId="0" fontId="1" fillId="0" borderId="11" xfId="0" applyFont="1" applyBorder="1" applyAlignment="1" applyProtection="1"/>
    <xf numFmtId="0" fontId="0" fillId="0" borderId="0" xfId="0" applyAlignment="1" applyProtection="1">
      <alignment vertical="center"/>
    </xf>
    <xf numFmtId="0" fontId="39" fillId="0" borderId="0" xfId="0" applyFont="1" applyProtection="1"/>
    <xf numFmtId="0" fontId="39" fillId="0" borderId="0" xfId="0" applyFont="1" applyFill="1" applyBorder="1" applyProtection="1"/>
    <xf numFmtId="43" fontId="20" fillId="0" borderId="0" xfId="1" applyFont="1" applyFill="1" applyBorder="1" applyProtection="1"/>
    <xf numFmtId="43" fontId="22" fillId="0" borderId="0" xfId="1" applyFont="1" applyFill="1" applyBorder="1" applyAlignment="1" applyProtection="1">
      <alignment vertical="center"/>
    </xf>
    <xf numFmtId="2" fontId="2" fillId="0" borderId="1" xfId="0" applyNumberFormat="1" applyFont="1" applyBorder="1" applyProtection="1"/>
    <xf numFmtId="43" fontId="1" fillId="0" borderId="1" xfId="1" applyFont="1" applyFill="1" applyBorder="1" applyAlignment="1" applyProtection="1">
      <alignment vertical="center"/>
    </xf>
    <xf numFmtId="0" fontId="42" fillId="6" borderId="17" xfId="0" applyFont="1" applyFill="1" applyBorder="1" applyAlignment="1" applyProtection="1">
      <alignment vertical="center"/>
      <protection locked="0"/>
    </xf>
    <xf numFmtId="43" fontId="2" fillId="3" borderId="1" xfId="1" applyFont="1" applyFill="1" applyBorder="1" applyAlignment="1" applyProtection="1">
      <alignment horizontal="center"/>
    </xf>
    <xf numFmtId="43" fontId="0" fillId="0" borderId="1" xfId="1" applyFont="1" applyBorder="1" applyProtection="1"/>
    <xf numFmtId="0" fontId="0" fillId="13" borderId="0" xfId="0" applyFont="1" applyFill="1"/>
    <xf numFmtId="0" fontId="4" fillId="0" borderId="1" xfId="0" applyFont="1" applyBorder="1" applyAlignment="1" applyProtection="1">
      <alignment vertical="center"/>
    </xf>
    <xf numFmtId="43" fontId="2" fillId="0" borderId="1" xfId="1" applyFont="1" applyBorder="1" applyAlignment="1" applyProtection="1">
      <alignment vertical="center"/>
    </xf>
    <xf numFmtId="0" fontId="8" fillId="0" borderId="1" xfId="0" applyFont="1" applyBorder="1" applyAlignment="1" applyProtection="1">
      <alignment horizontal="left"/>
    </xf>
    <xf numFmtId="168" fontId="39" fillId="0" borderId="1" xfId="0" applyNumberFormat="1" applyFont="1" applyBorder="1" applyProtection="1"/>
    <xf numFmtId="0" fontId="39" fillId="0" borderId="1" xfId="0" applyFont="1" applyBorder="1" applyProtection="1"/>
    <xf numFmtId="43" fontId="2" fillId="3" borderId="1" xfId="1" applyFont="1" applyFill="1" applyBorder="1" applyProtection="1"/>
    <xf numFmtId="0" fontId="56" fillId="0" borderId="0" xfId="5" applyFont="1" applyBorder="1" applyAlignment="1" applyProtection="1">
      <alignment horizontal="left"/>
    </xf>
    <xf numFmtId="0" fontId="58" fillId="0" borderId="0" xfId="5" applyFont="1" applyFill="1" applyBorder="1" applyAlignment="1" applyProtection="1">
      <alignment horizontal="center"/>
    </xf>
    <xf numFmtId="0" fontId="58" fillId="0" borderId="10" xfId="5" applyFont="1" applyFill="1" applyBorder="1" applyAlignment="1" applyProtection="1">
      <alignment horizontal="center"/>
    </xf>
    <xf numFmtId="0" fontId="55" fillId="0" borderId="0" xfId="5" applyFont="1" applyFill="1" applyBorder="1" applyAlignment="1" applyProtection="1">
      <alignment horizontal="left"/>
    </xf>
    <xf numFmtId="0" fontId="59" fillId="0" borderId="0" xfId="5" applyFont="1" applyFill="1" applyBorder="1" applyAlignment="1" applyProtection="1">
      <alignment horizontal="left"/>
    </xf>
    <xf numFmtId="0" fontId="59" fillId="0" borderId="0" xfId="5" applyFont="1" applyFill="1" applyBorder="1" applyAlignment="1" applyProtection="1">
      <alignment horizontal="center"/>
    </xf>
    <xf numFmtId="0" fontId="55" fillId="0" borderId="2" xfId="5" applyFont="1" applyBorder="1" applyAlignment="1" applyProtection="1">
      <alignment horizontal="center"/>
    </xf>
    <xf numFmtId="0" fontId="55" fillId="0" borderId="0" xfId="5" applyFont="1" applyFill="1" applyBorder="1" applyAlignment="1" applyProtection="1">
      <alignment horizontal="center"/>
    </xf>
    <xf numFmtId="0" fontId="56" fillId="0" borderId="0" xfId="5" applyFont="1" applyBorder="1" applyAlignment="1" applyProtection="1">
      <alignment horizontal="left" vertical="center"/>
    </xf>
    <xf numFmtId="0" fontId="56" fillId="0" borderId="0" xfId="5" applyFont="1" applyFill="1" applyBorder="1" applyAlignment="1" applyProtection="1">
      <alignment horizontal="left" vertical="center"/>
    </xf>
    <xf numFmtId="0" fontId="55" fillId="0" borderId="5" xfId="5" applyFont="1" applyBorder="1" applyAlignment="1" applyProtection="1">
      <alignment horizontal="center"/>
    </xf>
    <xf numFmtId="0" fontId="56" fillId="0" borderId="10" xfId="5" applyFont="1" applyBorder="1" applyAlignment="1" applyProtection="1">
      <alignment horizontal="left" vertical="center"/>
    </xf>
    <xf numFmtId="0" fontId="10" fillId="0" borderId="0" xfId="5" applyFont="1" applyBorder="1" applyAlignment="1" applyProtection="1">
      <alignment horizontal="left"/>
    </xf>
    <xf numFmtId="0" fontId="10" fillId="0" borderId="2" xfId="5" applyFont="1" applyBorder="1" applyAlignment="1" applyProtection="1">
      <alignment horizontal="center"/>
    </xf>
    <xf numFmtId="0" fontId="10" fillId="0" borderId="10" xfId="5" applyFont="1" applyBorder="1" applyAlignment="1" applyProtection="1">
      <alignment horizontal="left"/>
    </xf>
    <xf numFmtId="0" fontId="1" fillId="0" borderId="0" xfId="5" applyFont="1" applyBorder="1" applyAlignment="1" applyProtection="1">
      <alignment horizontal="left" vertical="top"/>
    </xf>
    <xf numFmtId="0" fontId="7" fillId="0" borderId="0" xfId="5" applyFont="1" applyBorder="1" applyAlignment="1" applyProtection="1">
      <alignment horizontal="left"/>
    </xf>
    <xf numFmtId="43" fontId="4" fillId="0" borderId="1" xfId="1" applyFont="1" applyBorder="1" applyAlignment="1" applyProtection="1"/>
    <xf numFmtId="43" fontId="2" fillId="3" borderId="19" xfId="1" applyFont="1" applyFill="1" applyBorder="1" applyAlignment="1" applyProtection="1">
      <alignment horizontal="center"/>
    </xf>
    <xf numFmtId="43" fontId="0" fillId="0" borderId="1" xfId="1" applyFont="1" applyBorder="1" applyAlignment="1" applyProtection="1">
      <alignment vertical="center"/>
    </xf>
    <xf numFmtId="43" fontId="0" fillId="0" borderId="0" xfId="1" applyFont="1" applyFill="1" applyBorder="1" applyAlignment="1" applyProtection="1">
      <alignment vertical="center"/>
    </xf>
    <xf numFmtId="0" fontId="34" fillId="6" borderId="1" xfId="0" applyFont="1" applyFill="1" applyBorder="1" applyAlignment="1" applyProtection="1">
      <alignment vertical="center"/>
      <protection locked="0"/>
    </xf>
    <xf numFmtId="43" fontId="1" fillId="0" borderId="1" xfId="1" applyFont="1" applyBorder="1" applyAlignment="1" applyProtection="1">
      <alignment vertical="center"/>
    </xf>
    <xf numFmtId="43" fontId="1" fillId="0" borderId="0" xfId="1" applyFont="1" applyFill="1" applyBorder="1" applyAlignment="1" applyProtection="1">
      <alignment vertical="center"/>
    </xf>
    <xf numFmtId="0" fontId="34" fillId="6" borderId="16" xfId="0" applyFont="1" applyFill="1" applyBorder="1" applyAlignment="1" applyProtection="1">
      <alignment vertical="center"/>
      <protection locked="0"/>
    </xf>
    <xf numFmtId="0" fontId="4" fillId="0" borderId="17" xfId="0" applyFont="1" applyBorder="1" applyAlignment="1" applyProtection="1">
      <alignment vertical="center"/>
    </xf>
    <xf numFmtId="43" fontId="2" fillId="0" borderId="0" xfId="1" applyFont="1" applyFill="1" applyBorder="1" applyAlignment="1" applyProtection="1">
      <alignment vertical="center"/>
    </xf>
    <xf numFmtId="0" fontId="42" fillId="6" borderId="1" xfId="0" applyFont="1" applyFill="1" applyBorder="1" applyAlignment="1" applyProtection="1">
      <alignment horizontal="center" vertical="center" wrapText="1"/>
      <protection locked="0"/>
    </xf>
    <xf numFmtId="43" fontId="0" fillId="0" borderId="1" xfId="1" applyFont="1" applyFill="1" applyBorder="1" applyProtection="1"/>
    <xf numFmtId="43" fontId="1" fillId="0" borderId="1" xfId="1" applyFont="1" applyFill="1" applyBorder="1" applyAlignment="1" applyProtection="1">
      <alignment vertical="center" wrapText="1"/>
    </xf>
    <xf numFmtId="0" fontId="0" fillId="0" borderId="0" xfId="0" applyBorder="1" applyProtection="1"/>
    <xf numFmtId="0" fontId="1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Alignment="1" applyProtection="1">
      <alignment vertical="center"/>
    </xf>
    <xf numFmtId="0" fontId="15" fillId="0" borderId="1" xfId="0" applyFont="1" applyBorder="1" applyProtection="1"/>
    <xf numFmtId="2" fontId="0" fillId="0" borderId="1" xfId="0" applyNumberFormat="1" applyBorder="1" applyProtection="1"/>
    <xf numFmtId="0" fontId="0" fillId="0" borderId="1" xfId="0" applyBorder="1" applyProtection="1"/>
    <xf numFmtId="0" fontId="3" fillId="0" borderId="1" xfId="0" applyFont="1" applyBorder="1" applyProtection="1"/>
    <xf numFmtId="0" fontId="3" fillId="0" borderId="0" xfId="0" applyFont="1" applyProtection="1"/>
    <xf numFmtId="0" fontId="2" fillId="3" borderId="1" xfId="0" applyFont="1" applyFill="1" applyBorder="1" applyAlignment="1" applyProtection="1">
      <alignment horizontal="center" wrapText="1"/>
    </xf>
    <xf numFmtId="0" fontId="2" fillId="3" borderId="19" xfId="0" applyFont="1" applyFill="1" applyBorder="1" applyAlignment="1" applyProtection="1">
      <alignment horizontal="center" wrapText="1"/>
    </xf>
    <xf numFmtId="0" fontId="4" fillId="0" borderId="0" xfId="0" applyFont="1" applyAlignment="1" applyProtection="1">
      <alignment vertical="center"/>
    </xf>
    <xf numFmtId="0" fontId="2" fillId="0" borderId="0" xfId="0" applyFont="1" applyFill="1" applyBorder="1" applyAlignment="1" applyProtection="1">
      <alignment horizontal="left"/>
    </xf>
    <xf numFmtId="0" fontId="2" fillId="3" borderId="1" xfId="0" applyFont="1" applyFill="1" applyBorder="1" applyAlignment="1" applyProtection="1">
      <alignment wrapText="1"/>
    </xf>
    <xf numFmtId="43" fontId="46" fillId="0" borderId="0" xfId="1" applyFont="1" applyFill="1" applyBorder="1" applyProtection="1"/>
    <xf numFmtId="0" fontId="2" fillId="3" borderId="7" xfId="0" applyFont="1" applyFill="1" applyBorder="1" applyAlignment="1" applyProtection="1">
      <alignment wrapText="1"/>
    </xf>
    <xf numFmtId="0" fontId="2" fillId="3" borderId="7" xfId="0" applyFont="1" applyFill="1" applyBorder="1" applyAlignment="1" applyProtection="1">
      <alignment horizontal="center" wrapText="1"/>
    </xf>
    <xf numFmtId="43" fontId="0" fillId="0" borderId="1" xfId="1" applyFont="1" applyFill="1" applyBorder="1" applyAlignment="1" applyProtection="1"/>
    <xf numFmtId="43" fontId="2" fillId="0" borderId="1" xfId="0" applyNumberFormat="1" applyFont="1" applyFill="1" applyBorder="1" applyAlignment="1" applyProtection="1"/>
    <xf numFmtId="43" fontId="3" fillId="0" borderId="1" xfId="0" applyNumberFormat="1" applyFont="1" applyFill="1" applyBorder="1" applyAlignment="1" applyProtection="1"/>
    <xf numFmtId="43" fontId="2" fillId="0" borderId="1" xfId="1" applyFont="1" applyFill="1" applyBorder="1" applyAlignment="1" applyProtection="1"/>
    <xf numFmtId="0" fontId="2" fillId="0" borderId="0" xfId="0" applyFont="1" applyFill="1" applyBorder="1" applyProtection="1"/>
    <xf numFmtId="0" fontId="46" fillId="0" borderId="0" xfId="0" applyFont="1" applyFill="1" applyBorder="1" applyAlignment="1" applyProtection="1"/>
    <xf numFmtId="0" fontId="0" fillId="0" borderId="0" xfId="0" applyFill="1" applyBorder="1" applyAlignment="1" applyProtection="1"/>
    <xf numFmtId="0" fontId="0" fillId="0" borderId="0" xfId="0" applyAlignment="1" applyProtection="1">
      <alignment horizontal="left"/>
    </xf>
    <xf numFmtId="0" fontId="11" fillId="0" borderId="0" xfId="0" applyFont="1" applyBorder="1" applyAlignment="1" applyProtection="1">
      <alignment horizontal="left"/>
    </xf>
    <xf numFmtId="0" fontId="11" fillId="0" borderId="0" xfId="0" applyFont="1" applyBorder="1" applyProtection="1"/>
    <xf numFmtId="43" fontId="11" fillId="0" borderId="0" xfId="1" applyFont="1" applyBorder="1" applyProtection="1"/>
    <xf numFmtId="0" fontId="11" fillId="0" borderId="0" xfId="0" applyFont="1" applyFill="1" applyBorder="1" applyProtection="1"/>
    <xf numFmtId="164" fontId="0" fillId="0" borderId="1" xfId="1" applyNumberFormat="1" applyFont="1" applyFill="1" applyBorder="1" applyAlignment="1" applyProtection="1"/>
    <xf numFmtId="43" fontId="0" fillId="6" borderId="1" xfId="1" applyFont="1" applyFill="1" applyBorder="1" applyAlignment="1" applyProtection="1">
      <protection locked="0"/>
    </xf>
    <xf numFmtId="165" fontId="0" fillId="6" borderId="1" xfId="1"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39" fillId="6" borderId="1" xfId="0" applyFont="1" applyFill="1" applyBorder="1" applyAlignment="1" applyProtection="1">
      <alignment vertical="center"/>
      <protection locked="0"/>
    </xf>
    <xf numFmtId="43" fontId="1" fillId="6" borderId="1" xfId="1" applyFont="1" applyFill="1" applyBorder="1" applyAlignment="1" applyProtection="1">
      <protection locked="0"/>
    </xf>
    <xf numFmtId="0" fontId="2" fillId="0" borderId="17" xfId="0" applyFont="1" applyFill="1" applyBorder="1" applyAlignment="1" applyProtection="1">
      <alignment horizontal="center" vertical="center" wrapText="1"/>
    </xf>
    <xf numFmtId="0" fontId="42" fillId="6" borderId="19"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xf>
    <xf numFmtId="0" fontId="61" fillId="6" borderId="0" xfId="5" applyFont="1" applyFill="1" applyBorder="1" applyAlignment="1" applyProtection="1">
      <alignment horizontal="center" vertical="center"/>
    </xf>
    <xf numFmtId="0" fontId="58" fillId="6" borderId="0" xfId="5" applyFont="1" applyFill="1" applyBorder="1" applyAlignment="1" applyProtection="1">
      <alignment horizontal="center"/>
      <protection locked="0"/>
    </xf>
    <xf numFmtId="0" fontId="61" fillId="6" borderId="0" xfId="5" applyFont="1" applyFill="1" applyBorder="1" applyAlignment="1" applyProtection="1">
      <alignment horizontal="center" vertical="center"/>
      <protection locked="0"/>
    </xf>
    <xf numFmtId="0" fontId="7" fillId="0" borderId="0" xfId="5" applyFill="1" applyBorder="1" applyAlignment="1" applyProtection="1">
      <alignment vertical="center"/>
    </xf>
    <xf numFmtId="0" fontId="46" fillId="5" borderId="1" xfId="0" applyFont="1" applyFill="1" applyBorder="1" applyAlignment="1" applyProtection="1">
      <alignment wrapText="1"/>
    </xf>
    <xf numFmtId="43" fontId="46" fillId="5" borderId="1" xfId="1" applyFont="1" applyFill="1" applyBorder="1" applyProtection="1"/>
    <xf numFmtId="2" fontId="46" fillId="5" borderId="1" xfId="0" applyNumberFormat="1" applyFont="1" applyFill="1" applyBorder="1" applyProtection="1"/>
    <xf numFmtId="0" fontId="1" fillId="0" borderId="0" xfId="0" applyFont="1" applyProtection="1"/>
    <xf numFmtId="9" fontId="7" fillId="3" borderId="1" xfId="0" applyNumberFormat="1" applyFont="1" applyFill="1" applyBorder="1" applyProtection="1"/>
    <xf numFmtId="0" fontId="32" fillId="14" borderId="1" xfId="0" applyFont="1" applyFill="1" applyBorder="1" applyProtection="1"/>
    <xf numFmtId="9" fontId="7" fillId="0" borderId="1" xfId="0" applyNumberFormat="1" applyFont="1" applyFill="1" applyBorder="1" applyProtection="1"/>
    <xf numFmtId="0" fontId="0" fillId="0" borderId="7" xfId="0" applyBorder="1" applyProtection="1"/>
    <xf numFmtId="0" fontId="7" fillId="0" borderId="9" xfId="0" applyFont="1" applyBorder="1" applyAlignment="1" applyProtection="1">
      <alignment vertical="center"/>
    </xf>
    <xf numFmtId="0" fontId="0" fillId="0" borderId="0" xfId="0" applyBorder="1" applyAlignment="1" applyProtection="1">
      <alignment horizontal="right"/>
    </xf>
    <xf numFmtId="0" fontId="56" fillId="0" borderId="10" xfId="5" applyFont="1" applyBorder="1" applyAlignment="1" applyProtection="1"/>
    <xf numFmtId="0" fontId="66" fillId="0" borderId="14" xfId="5" applyFont="1" applyFill="1" applyBorder="1" applyAlignment="1" applyProtection="1">
      <alignment horizontal="left" vertical="top"/>
    </xf>
    <xf numFmtId="0" fontId="66" fillId="0" borderId="50" xfId="5" applyFont="1" applyFill="1" applyBorder="1" applyAlignment="1" applyProtection="1">
      <alignment horizontal="left" vertical="top"/>
    </xf>
    <xf numFmtId="0" fontId="19" fillId="0" borderId="0" xfId="0" applyFont="1" applyBorder="1" applyAlignment="1" applyProtection="1"/>
    <xf numFmtId="0" fontId="66" fillId="6" borderId="14" xfId="5" applyFont="1" applyFill="1" applyBorder="1" applyAlignment="1" applyProtection="1">
      <alignment horizontal="left" vertical="top"/>
    </xf>
    <xf numFmtId="0" fontId="58" fillId="0" borderId="4" xfId="5" applyFont="1" applyFill="1" applyBorder="1" applyAlignment="1" applyProtection="1"/>
    <xf numFmtId="0" fontId="18" fillId="6" borderId="14" xfId="5" applyFont="1" applyFill="1" applyBorder="1" applyAlignment="1" applyProtection="1">
      <alignment horizontal="left" vertical="top" wrapText="1"/>
    </xf>
    <xf numFmtId="0" fontId="18" fillId="6" borderId="35" xfId="5" applyFont="1" applyFill="1" applyBorder="1" applyAlignment="1" applyProtection="1">
      <alignment horizontal="left" vertical="top" wrapText="1"/>
    </xf>
    <xf numFmtId="4" fontId="7" fillId="0" borderId="4" xfId="5" applyNumberFormat="1" applyFont="1" applyBorder="1" applyAlignment="1" applyProtection="1"/>
    <xf numFmtId="0" fontId="66" fillId="0" borderId="12" xfId="5" applyFont="1" applyFill="1" applyBorder="1" applyAlignment="1" applyProtection="1">
      <alignment textRotation="90"/>
    </xf>
    <xf numFmtId="0" fontId="58" fillId="0" borderId="14" xfId="5" applyFont="1" applyFill="1" applyBorder="1" applyAlignment="1" applyProtection="1"/>
    <xf numFmtId="0" fontId="58" fillId="0" borderId="18" xfId="5" applyFont="1" applyFill="1" applyBorder="1" applyAlignment="1" applyProtection="1"/>
    <xf numFmtId="0" fontId="58" fillId="0" borderId="10" xfId="5" applyFont="1" applyFill="1" applyBorder="1" applyAlignment="1" applyProtection="1"/>
    <xf numFmtId="0" fontId="58" fillId="0" borderId="0" xfId="5" applyFont="1" applyFill="1" applyBorder="1" applyAlignment="1" applyProtection="1"/>
    <xf numFmtId="171" fontId="12" fillId="0" borderId="1" xfId="1" applyNumberFormat="1" applyFont="1" applyBorder="1" applyProtection="1"/>
    <xf numFmtId="170" fontId="16" fillId="0" borderId="8" xfId="0" applyNumberFormat="1" applyFont="1" applyFill="1" applyBorder="1" applyProtection="1"/>
    <xf numFmtId="170" fontId="7" fillId="6" borderId="1" xfId="0" applyNumberFormat="1" applyFont="1" applyFill="1" applyBorder="1" applyAlignment="1" applyProtection="1">
      <alignment wrapText="1" shrinkToFit="1"/>
      <protection locked="0"/>
    </xf>
    <xf numFmtId="43" fontId="12" fillId="0" borderId="0" xfId="1" applyFont="1" applyBorder="1" applyProtection="1"/>
    <xf numFmtId="0" fontId="0" fillId="0" borderId="0" xfId="0" applyBorder="1"/>
    <xf numFmtId="0" fontId="16" fillId="0" borderId="19" xfId="0" applyFont="1" applyBorder="1" applyAlignment="1" applyProtection="1">
      <alignment horizontal="center"/>
    </xf>
    <xf numFmtId="0" fontId="16" fillId="0" borderId="22" xfId="0" applyFont="1" applyBorder="1" applyAlignment="1" applyProtection="1">
      <alignment horizontal="center"/>
    </xf>
    <xf numFmtId="0" fontId="12" fillId="6" borderId="1" xfId="0" applyFont="1" applyFill="1" applyBorder="1" applyAlignment="1" applyProtection="1">
      <alignment wrapText="1"/>
      <protection locked="0"/>
    </xf>
    <xf numFmtId="171" fontId="12" fillId="6" borderId="1" xfId="1" applyNumberFormat="1" applyFont="1" applyFill="1" applyBorder="1" applyProtection="1">
      <protection locked="0"/>
    </xf>
    <xf numFmtId="0" fontId="19" fillId="0" borderId="9" xfId="0" applyFont="1" applyBorder="1" applyAlignment="1" applyProtection="1"/>
    <xf numFmtId="0" fontId="0" fillId="2" borderId="1" xfId="0" applyFill="1" applyBorder="1" applyProtection="1"/>
    <xf numFmtId="0" fontId="0" fillId="0" borderId="1" xfId="0" applyBorder="1" applyAlignment="1" applyProtection="1">
      <alignment wrapText="1"/>
    </xf>
    <xf numFmtId="43" fontId="39" fillId="0" borderId="1" xfId="1" applyFont="1" applyBorder="1" applyProtection="1"/>
    <xf numFmtId="14" fontId="7" fillId="0" borderId="74" xfId="5" applyNumberFormat="1" applyFont="1" applyBorder="1" applyAlignment="1" applyProtection="1">
      <alignment horizontal="left"/>
      <protection locked="0"/>
    </xf>
    <xf numFmtId="0" fontId="56" fillId="0" borderId="50" xfId="5" applyFont="1" applyBorder="1" applyAlignment="1" applyProtection="1">
      <alignment horizontal="center"/>
    </xf>
    <xf numFmtId="0" fontId="56" fillId="0" borderId="4" xfId="5" applyFont="1" applyBorder="1" applyAlignment="1" applyProtection="1">
      <alignment horizontal="center"/>
    </xf>
    <xf numFmtId="0" fontId="56" fillId="6" borderId="14" xfId="5" applyFont="1" applyFill="1" applyBorder="1" applyAlignment="1" applyProtection="1">
      <alignment horizontal="center"/>
    </xf>
    <xf numFmtId="0" fontId="56" fillId="6" borderId="0" xfId="5" applyFont="1" applyFill="1" applyBorder="1" applyAlignment="1" applyProtection="1">
      <alignment horizontal="center"/>
    </xf>
    <xf numFmtId="0" fontId="56" fillId="0" borderId="14" xfId="5" applyFont="1" applyBorder="1" applyAlignment="1" applyProtection="1">
      <alignment horizontal="center"/>
    </xf>
    <xf numFmtId="0" fontId="56" fillId="0" borderId="0" xfId="5" applyFont="1" applyBorder="1" applyAlignment="1" applyProtection="1">
      <alignment horizontal="center"/>
    </xf>
    <xf numFmtId="0" fontId="66" fillId="6" borderId="0" xfId="5" applyFont="1" applyFill="1" applyBorder="1" applyAlignment="1" applyProtection="1">
      <alignment horizontal="left" vertical="top" wrapText="1"/>
      <protection locked="0"/>
    </xf>
    <xf numFmtId="0" fontId="66" fillId="6" borderId="10" xfId="5" applyFont="1" applyFill="1" applyBorder="1" applyAlignment="1" applyProtection="1">
      <alignment horizontal="left" vertical="top" wrapText="1"/>
      <protection locked="0"/>
    </xf>
    <xf numFmtId="0" fontId="66" fillId="6" borderId="4" xfId="5" applyFont="1" applyFill="1" applyBorder="1" applyAlignment="1" applyProtection="1">
      <alignment horizontal="left" vertical="top" wrapText="1"/>
      <protection locked="0"/>
    </xf>
    <xf numFmtId="0" fontId="66" fillId="6" borderId="13" xfId="5" applyFont="1" applyFill="1" applyBorder="1" applyAlignment="1" applyProtection="1">
      <alignment horizontal="left" vertical="top" wrapText="1"/>
      <protection locked="0"/>
    </xf>
    <xf numFmtId="0" fontId="66" fillId="0" borderId="14" xfId="5" applyFont="1" applyFill="1" applyBorder="1" applyAlignment="1" applyProtection="1">
      <alignment horizontal="center" vertical="top" wrapText="1"/>
    </xf>
    <xf numFmtId="0" fontId="66" fillId="0" borderId="0" xfId="5" applyFont="1" applyFill="1" applyBorder="1" applyAlignment="1" applyProtection="1">
      <alignment horizontal="center" vertical="top" wrapText="1"/>
    </xf>
    <xf numFmtId="0" fontId="66" fillId="0" borderId="0" xfId="5" applyFont="1" applyFill="1" applyBorder="1" applyAlignment="1" applyProtection="1">
      <alignment horizontal="left" vertical="top" wrapText="1"/>
    </xf>
    <xf numFmtId="0" fontId="66" fillId="0" borderId="10" xfId="5" applyFont="1" applyFill="1" applyBorder="1" applyAlignment="1" applyProtection="1">
      <alignment horizontal="left" vertical="top" wrapText="1"/>
    </xf>
    <xf numFmtId="0" fontId="24" fillId="0" borderId="14" xfId="5" applyFont="1" applyBorder="1" applyAlignment="1" applyProtection="1">
      <alignment horizontal="left" vertical="center" wrapText="1"/>
    </xf>
    <xf numFmtId="0" fontId="24" fillId="0" borderId="0" xfId="5" applyFont="1" applyBorder="1" applyAlignment="1" applyProtection="1">
      <alignment horizontal="left" vertical="center" wrapText="1"/>
    </xf>
    <xf numFmtId="0" fontId="24" fillId="0" borderId="18" xfId="5" applyFont="1" applyBorder="1" applyAlignment="1" applyProtection="1">
      <alignment horizontal="left" vertical="center" wrapText="1"/>
    </xf>
    <xf numFmtId="0" fontId="66" fillId="0" borderId="12" xfId="5" applyFont="1" applyFill="1" applyBorder="1" applyAlignment="1" applyProtection="1">
      <alignment horizontal="left" vertical="top" wrapText="1"/>
    </xf>
    <xf numFmtId="0" fontId="66" fillId="0" borderId="27" xfId="5" applyFont="1" applyFill="1" applyBorder="1" applyAlignment="1" applyProtection="1">
      <alignment horizontal="left" vertical="top" wrapText="1"/>
    </xf>
    <xf numFmtId="0" fontId="56" fillId="6" borderId="35" xfId="5" applyFont="1" applyFill="1" applyBorder="1" applyAlignment="1" applyProtection="1">
      <alignment horizontal="center"/>
    </xf>
    <xf numFmtId="0" fontId="56" fillId="6" borderId="12" xfId="5" applyFont="1" applyFill="1" applyBorder="1" applyAlignment="1" applyProtection="1">
      <alignment horizontal="center"/>
    </xf>
    <xf numFmtId="0" fontId="65" fillId="0" borderId="4" xfId="5" applyFont="1" applyFill="1" applyBorder="1" applyAlignment="1" applyProtection="1">
      <alignment horizontal="left" wrapText="1"/>
    </xf>
    <xf numFmtId="0" fontId="62" fillId="0" borderId="4" xfId="5" applyFont="1" applyFill="1" applyBorder="1" applyAlignment="1" applyProtection="1">
      <alignment horizontal="left" wrapText="1"/>
    </xf>
    <xf numFmtId="0" fontId="18" fillId="0" borderId="4" xfId="5" applyFont="1" applyBorder="1" applyAlignment="1" applyProtection="1">
      <alignment horizontal="left" vertical="center" wrapText="1"/>
    </xf>
    <xf numFmtId="0" fontId="18" fillId="0" borderId="31" xfId="5" applyFont="1" applyBorder="1" applyAlignment="1" applyProtection="1">
      <alignment horizontal="left" vertical="center" wrapText="1"/>
    </xf>
    <xf numFmtId="0" fontId="66" fillId="0" borderId="0" xfId="5" applyFont="1" applyFill="1" applyBorder="1" applyAlignment="1" applyProtection="1">
      <alignment horizontal="left" textRotation="90"/>
    </xf>
    <xf numFmtId="0" fontId="55" fillId="12" borderId="70" xfId="5" applyFont="1" applyFill="1" applyBorder="1" applyAlignment="1" applyProtection="1">
      <alignment horizontal="center"/>
    </xf>
    <xf numFmtId="0" fontId="55" fillId="12" borderId="42" xfId="5" applyFont="1" applyFill="1" applyBorder="1" applyAlignment="1" applyProtection="1">
      <alignment horizontal="center"/>
    </xf>
    <xf numFmtId="0" fontId="55" fillId="12" borderId="26" xfId="5" applyFont="1" applyFill="1" applyBorder="1" applyAlignment="1" applyProtection="1">
      <alignment horizontal="center"/>
    </xf>
    <xf numFmtId="0" fontId="55" fillId="12" borderId="24" xfId="5" applyFont="1" applyFill="1" applyBorder="1" applyAlignment="1" applyProtection="1">
      <alignment horizontal="center"/>
    </xf>
    <xf numFmtId="0" fontId="18" fillId="0" borderId="0" xfId="5" applyFont="1" applyBorder="1" applyAlignment="1" applyProtection="1">
      <alignment horizontal="left" vertical="top" wrapText="1"/>
    </xf>
    <xf numFmtId="0" fontId="18" fillId="0" borderId="18" xfId="5" applyFont="1" applyBorder="1" applyAlignment="1" applyProtection="1">
      <alignment horizontal="left" vertical="top" wrapText="1"/>
    </xf>
    <xf numFmtId="0" fontId="56" fillId="0" borderId="71" xfId="5" applyFont="1" applyFill="1" applyBorder="1" applyAlignment="1" applyProtection="1">
      <alignment horizontal="center"/>
    </xf>
    <xf numFmtId="0" fontId="56" fillId="0" borderId="54" xfId="5" applyFont="1" applyFill="1" applyBorder="1" applyAlignment="1" applyProtection="1">
      <alignment horizontal="center"/>
    </xf>
    <xf numFmtId="0" fontId="18" fillId="0" borderId="0" xfId="5" applyFont="1" applyBorder="1" applyAlignment="1" applyProtection="1">
      <alignment horizontal="left" vertical="center" wrapText="1"/>
    </xf>
    <xf numFmtId="0" fontId="18" fillId="0" borderId="18" xfId="5" applyFont="1" applyBorder="1" applyAlignment="1" applyProtection="1">
      <alignment horizontal="left" vertical="center" wrapText="1"/>
    </xf>
    <xf numFmtId="0" fontId="7" fillId="11" borderId="5" xfId="5" applyFont="1" applyFill="1" applyBorder="1" applyAlignment="1" applyProtection="1">
      <alignment horizontal="center" vertical="center" wrapText="1"/>
    </xf>
    <xf numFmtId="0" fontId="7" fillId="11" borderId="27" xfId="5" applyFont="1" applyFill="1" applyBorder="1" applyAlignment="1" applyProtection="1">
      <alignment horizontal="center" vertical="center" wrapText="1"/>
    </xf>
    <xf numFmtId="0" fontId="7" fillId="11" borderId="26" xfId="5" applyFont="1" applyFill="1" applyBorder="1" applyAlignment="1" applyProtection="1">
      <alignment horizontal="center" vertical="center" wrapText="1"/>
    </xf>
    <xf numFmtId="0" fontId="7" fillId="11" borderId="24" xfId="5" applyFont="1" applyFill="1" applyBorder="1" applyAlignment="1" applyProtection="1">
      <alignment horizontal="center" vertical="center" wrapText="1"/>
    </xf>
    <xf numFmtId="0" fontId="10" fillId="0" borderId="0" xfId="5" applyFont="1" applyFill="1" applyBorder="1" applyAlignment="1" applyProtection="1">
      <alignment horizontal="right" vertical="top"/>
    </xf>
    <xf numFmtId="0" fontId="10" fillId="0" borderId="4" xfId="5" applyFont="1" applyFill="1" applyBorder="1" applyAlignment="1" applyProtection="1">
      <alignment horizontal="right" vertical="top"/>
    </xf>
    <xf numFmtId="0" fontId="56" fillId="6" borderId="32" xfId="5" applyFont="1" applyFill="1" applyBorder="1" applyAlignment="1" applyProtection="1">
      <alignment horizontal="left" vertical="center"/>
      <protection locked="0"/>
    </xf>
    <xf numFmtId="0" fontId="56" fillId="6" borderId="54" xfId="5" applyFont="1" applyFill="1" applyBorder="1" applyAlignment="1" applyProtection="1">
      <alignment horizontal="left" vertical="center"/>
      <protection locked="0"/>
    </xf>
    <xf numFmtId="0" fontId="56" fillId="0" borderId="71" xfId="5" applyFont="1" applyFill="1" applyBorder="1" applyAlignment="1" applyProtection="1">
      <alignment horizontal="left" vertical="center"/>
    </xf>
    <xf numFmtId="0" fontId="56" fillId="0" borderId="32" xfId="5" applyFont="1" applyFill="1" applyBorder="1" applyAlignment="1" applyProtection="1">
      <alignment horizontal="left" vertical="center"/>
    </xf>
    <xf numFmtId="0" fontId="59" fillId="0" borderId="37" xfId="5" applyFont="1" applyFill="1" applyBorder="1" applyAlignment="1" applyProtection="1">
      <alignment horizontal="left" wrapText="1"/>
    </xf>
    <xf numFmtId="0" fontId="59" fillId="0" borderId="73" xfId="5" applyFont="1" applyFill="1" applyBorder="1" applyAlignment="1" applyProtection="1">
      <alignment horizontal="left"/>
    </xf>
    <xf numFmtId="0" fontId="7" fillId="0" borderId="73" xfId="5" applyFont="1" applyBorder="1" applyAlignment="1" applyProtection="1">
      <alignment horizontal="left"/>
      <protection locked="0"/>
    </xf>
    <xf numFmtId="0" fontId="7" fillId="0" borderId="75" xfId="5" applyFont="1" applyBorder="1" applyAlignment="1" applyProtection="1">
      <alignment horizontal="left"/>
      <protection locked="0"/>
    </xf>
    <xf numFmtId="0" fontId="10" fillId="0" borderId="0" xfId="5" applyFont="1" applyFill="1" applyBorder="1" applyAlignment="1" applyProtection="1">
      <alignment horizontal="left" vertical="top" wrapText="1"/>
    </xf>
    <xf numFmtId="0" fontId="10" fillId="0" borderId="4" xfId="5" applyFont="1" applyFill="1" applyBorder="1" applyAlignment="1" applyProtection="1">
      <alignment horizontal="left" vertical="top" wrapText="1"/>
    </xf>
    <xf numFmtId="0" fontId="53" fillId="0" borderId="20" xfId="5" applyFont="1" applyFill="1" applyBorder="1" applyAlignment="1" applyProtection="1">
      <alignment horizontal="left" vertical="center"/>
    </xf>
    <xf numFmtId="0" fontId="53" fillId="0" borderId="21" xfId="5" applyFont="1" applyFill="1" applyBorder="1" applyAlignment="1" applyProtection="1">
      <alignment horizontal="left" vertical="center"/>
    </xf>
    <xf numFmtId="0" fontId="53" fillId="0" borderId="25" xfId="5" applyFont="1" applyFill="1" applyBorder="1" applyAlignment="1" applyProtection="1">
      <alignment horizontal="left" vertical="center"/>
    </xf>
    <xf numFmtId="0" fontId="10" fillId="0" borderId="0" xfId="5" applyFont="1" applyFill="1" applyBorder="1" applyAlignment="1" applyProtection="1">
      <alignment horizontal="center" vertical="top" wrapText="1"/>
    </xf>
    <xf numFmtId="0" fontId="10" fillId="0" borderId="0" xfId="5" applyFont="1" applyFill="1" applyBorder="1" applyAlignment="1" applyProtection="1">
      <alignment horizontal="center" vertical="top"/>
    </xf>
    <xf numFmtId="0" fontId="10" fillId="0" borderId="4" xfId="5" applyFont="1" applyFill="1" applyBorder="1" applyAlignment="1" applyProtection="1">
      <alignment horizontal="center" vertical="top"/>
    </xf>
    <xf numFmtId="0" fontId="55" fillId="0" borderId="5" xfId="5" applyFont="1" applyBorder="1" applyAlignment="1" applyProtection="1">
      <alignment horizontal="center" vertical="center" textRotation="90" wrapText="1"/>
    </xf>
    <xf numFmtId="0" fontId="55" fillId="0" borderId="12" xfId="5" applyFont="1" applyBorder="1" applyAlignment="1" applyProtection="1">
      <alignment horizontal="center" vertical="center" textRotation="90" wrapText="1"/>
    </xf>
    <xf numFmtId="0" fontId="55" fillId="0" borderId="2" xfId="5" applyFont="1" applyBorder="1" applyAlignment="1" applyProtection="1">
      <alignment horizontal="center" vertical="center" textRotation="90" wrapText="1"/>
    </xf>
    <xf numFmtId="0" fontId="55" fillId="0" borderId="0" xfId="5" applyFont="1" applyBorder="1" applyAlignment="1" applyProtection="1">
      <alignment horizontal="center" vertical="center" textRotation="90" wrapText="1"/>
    </xf>
    <xf numFmtId="0" fontId="55" fillId="0" borderId="3" xfId="5" applyFont="1" applyBorder="1" applyAlignment="1" applyProtection="1">
      <alignment horizontal="center" vertical="center" textRotation="90" wrapText="1"/>
    </xf>
    <xf numFmtId="0" fontId="55" fillId="0" borderId="4" xfId="5" applyFont="1" applyBorder="1" applyAlignment="1" applyProtection="1">
      <alignment horizontal="center" vertical="center" textRotation="90" wrapText="1"/>
    </xf>
    <xf numFmtId="0" fontId="66" fillId="0" borderId="35" xfId="5" applyFont="1" applyFill="1" applyBorder="1" applyAlignment="1" applyProtection="1">
      <alignment horizontal="left" vertical="top" wrapText="1"/>
    </xf>
    <xf numFmtId="0" fontId="66" fillId="0" borderId="12" xfId="5" applyFont="1" applyFill="1" applyBorder="1" applyAlignment="1" applyProtection="1">
      <alignment horizontal="left" vertical="top"/>
    </xf>
    <xf numFmtId="0" fontId="66" fillId="0" borderId="14" xfId="5" applyFont="1" applyFill="1" applyBorder="1" applyAlignment="1" applyProtection="1">
      <alignment horizontal="left" vertical="top"/>
    </xf>
    <xf numFmtId="0" fontId="66" fillId="0" borderId="0" xfId="5" applyFont="1" applyFill="1" applyBorder="1" applyAlignment="1" applyProtection="1">
      <alignment horizontal="left" vertical="top"/>
    </xf>
    <xf numFmtId="0" fontId="66" fillId="0" borderId="50" xfId="5" applyFont="1" applyFill="1" applyBorder="1" applyAlignment="1" applyProtection="1">
      <alignment horizontal="left" vertical="top"/>
    </xf>
    <xf numFmtId="0" fontId="66" fillId="0" borderId="4" xfId="5" applyFont="1" applyFill="1" applyBorder="1" applyAlignment="1" applyProtection="1">
      <alignment horizontal="left" vertical="top"/>
    </xf>
    <xf numFmtId="0" fontId="18" fillId="0" borderId="4" xfId="5" applyFont="1" applyBorder="1" applyAlignment="1" applyProtection="1">
      <alignment horizontal="left" vertical="center" wrapText="1" indent="2"/>
    </xf>
    <xf numFmtId="0" fontId="18" fillId="0" borderId="31" xfId="5" applyFont="1" applyBorder="1" applyAlignment="1" applyProtection="1">
      <alignment horizontal="left" vertical="center" wrapText="1" indent="2"/>
    </xf>
    <xf numFmtId="0" fontId="24" fillId="0" borderId="35" xfId="5" applyFont="1" applyBorder="1" applyAlignment="1" applyProtection="1">
      <alignment horizontal="left" vertical="center" wrapText="1"/>
    </xf>
    <xf numFmtId="0" fontId="24" fillId="0" borderId="12" xfId="5" applyFont="1" applyBorder="1" applyAlignment="1" applyProtection="1">
      <alignment horizontal="left" vertical="center" wrapText="1"/>
    </xf>
    <xf numFmtId="0" fontId="24" fillId="0" borderId="28" xfId="5" applyFont="1" applyBorder="1" applyAlignment="1" applyProtection="1">
      <alignment horizontal="left" vertical="center" wrapText="1"/>
    </xf>
    <xf numFmtId="0" fontId="55" fillId="0" borderId="45" xfId="5" applyFont="1" applyBorder="1" applyAlignment="1" applyProtection="1">
      <alignment horizontal="center" vertical="center" textRotation="90" wrapText="1"/>
    </xf>
    <xf numFmtId="0" fontId="55" fillId="0" borderId="29" xfId="5" applyFont="1" applyBorder="1" applyAlignment="1" applyProtection="1">
      <alignment horizontal="center" vertical="center" textRotation="90" wrapText="1"/>
    </xf>
    <xf numFmtId="0" fontId="55" fillId="0" borderId="29" xfId="5" applyFont="1" applyBorder="1" applyAlignment="1" applyProtection="1">
      <alignment horizontal="left" vertical="center" wrapText="1"/>
    </xf>
    <xf numFmtId="0" fontId="56" fillId="0" borderId="73" xfId="5" applyFont="1" applyFill="1" applyBorder="1" applyAlignment="1" applyProtection="1">
      <alignment horizontal="left"/>
      <protection locked="0"/>
    </xf>
    <xf numFmtId="0" fontId="56" fillId="0" borderId="74" xfId="5" applyFont="1" applyFill="1" applyBorder="1" applyAlignment="1" applyProtection="1">
      <alignment horizontal="left"/>
      <protection locked="0"/>
    </xf>
    <xf numFmtId="0" fontId="55" fillId="0" borderId="12" xfId="5" applyFont="1" applyBorder="1" applyAlignment="1" applyProtection="1">
      <alignment horizontal="center" vertical="center" textRotation="90"/>
    </xf>
    <xf numFmtId="0" fontId="55" fillId="0" borderId="2" xfId="5" applyFont="1" applyBorder="1" applyAlignment="1" applyProtection="1">
      <alignment horizontal="center" vertical="center" textRotation="90"/>
    </xf>
    <xf numFmtId="0" fontId="55" fillId="0" borderId="0" xfId="5" applyFont="1" applyBorder="1" applyAlignment="1" applyProtection="1">
      <alignment horizontal="center" vertical="center" textRotation="90"/>
    </xf>
    <xf numFmtId="0" fontId="18" fillId="0" borderId="35" xfId="5" applyFont="1" applyBorder="1" applyAlignment="1" applyProtection="1">
      <alignment horizontal="left" vertical="top" wrapText="1"/>
    </xf>
    <xf numFmtId="0" fontId="18" fillId="0" borderId="12" xfId="5" applyFont="1" applyBorder="1" applyAlignment="1" applyProtection="1">
      <alignment horizontal="left" vertical="top" wrapText="1"/>
    </xf>
    <xf numFmtId="0" fontId="18" fillId="0" borderId="14" xfId="5" applyFont="1" applyBorder="1" applyAlignment="1" applyProtection="1">
      <alignment horizontal="left" vertical="top" wrapText="1"/>
    </xf>
    <xf numFmtId="0" fontId="18" fillId="0" borderId="28" xfId="5" applyFont="1" applyBorder="1" applyAlignment="1" applyProtection="1">
      <alignment horizontal="left" vertical="top" wrapText="1"/>
    </xf>
    <xf numFmtId="0" fontId="55" fillId="0" borderId="35" xfId="5" applyFont="1" applyBorder="1" applyAlignment="1" applyProtection="1">
      <alignment horizontal="center" vertical="center" wrapText="1"/>
    </xf>
    <xf numFmtId="0" fontId="55" fillId="0" borderId="12" xfId="5" applyFont="1" applyBorder="1" applyAlignment="1" applyProtection="1">
      <alignment horizontal="center" vertical="center" wrapText="1"/>
    </xf>
    <xf numFmtId="0" fontId="55" fillId="0" borderId="28" xfId="5" applyFont="1" applyBorder="1" applyAlignment="1" applyProtection="1">
      <alignment horizontal="center" vertical="center" wrapText="1"/>
    </xf>
    <xf numFmtId="0" fontId="56" fillId="0" borderId="37" xfId="5" applyFont="1" applyFill="1" applyBorder="1" applyAlignment="1" applyProtection="1">
      <alignment horizontal="right"/>
    </xf>
    <xf numFmtId="0" fontId="56" fillId="0" borderId="73" xfId="5" applyFont="1" applyFill="1" applyBorder="1" applyAlignment="1" applyProtection="1">
      <alignment horizontal="right"/>
    </xf>
    <xf numFmtId="0" fontId="60" fillId="0" borderId="35" xfId="5" applyFont="1" applyBorder="1" applyAlignment="1" applyProtection="1">
      <alignment horizontal="center" vertical="center" wrapText="1"/>
    </xf>
    <xf numFmtId="0" fontId="60" fillId="0" borderId="12" xfId="5" applyFont="1" applyBorder="1" applyAlignment="1" applyProtection="1">
      <alignment horizontal="center" vertical="center" wrapText="1"/>
    </xf>
    <xf numFmtId="0" fontId="60" fillId="0" borderId="27" xfId="5" applyFont="1" applyBorder="1" applyAlignment="1" applyProtection="1">
      <alignment horizontal="center" vertical="center" wrapText="1"/>
    </xf>
    <xf numFmtId="0" fontId="54" fillId="0" borderId="20" xfId="5" applyFont="1" applyFill="1" applyBorder="1" applyAlignment="1" applyProtection="1">
      <alignment horizontal="center" vertical="center"/>
    </xf>
    <xf numFmtId="0" fontId="54" fillId="0" borderId="21" xfId="5" applyFont="1" applyFill="1" applyBorder="1" applyAlignment="1" applyProtection="1">
      <alignment horizontal="center" vertical="center"/>
    </xf>
    <xf numFmtId="0" fontId="53" fillId="0" borderId="21" xfId="5" applyFont="1" applyFill="1" applyBorder="1" applyAlignment="1" applyProtection="1">
      <alignment horizontal="center" vertical="center"/>
    </xf>
    <xf numFmtId="0" fontId="53" fillId="0" borderId="25" xfId="5" applyFont="1" applyFill="1" applyBorder="1" applyAlignment="1" applyProtection="1">
      <alignment horizontal="center" vertical="center"/>
    </xf>
    <xf numFmtId="0" fontId="60" fillId="0" borderId="29" xfId="5" applyFont="1" applyBorder="1" applyAlignment="1" applyProtection="1">
      <alignment horizontal="center" vertical="center" wrapText="1"/>
    </xf>
    <xf numFmtId="0" fontId="66" fillId="0" borderId="18" xfId="5" applyFont="1" applyFill="1" applyBorder="1" applyAlignment="1" applyProtection="1">
      <alignment horizontal="left" textRotation="90"/>
    </xf>
    <xf numFmtId="0" fontId="66" fillId="0" borderId="23" xfId="5" applyFont="1" applyFill="1" applyBorder="1" applyAlignment="1" applyProtection="1">
      <alignment horizontal="left" textRotation="90"/>
    </xf>
    <xf numFmtId="0" fontId="7" fillId="11" borderId="55" xfId="5" applyFont="1" applyFill="1" applyBorder="1" applyAlignment="1" applyProtection="1">
      <alignment horizontal="center" vertical="center" wrapText="1"/>
    </xf>
    <xf numFmtId="0" fontId="7" fillId="11" borderId="57" xfId="5" applyFont="1" applyFill="1" applyBorder="1" applyAlignment="1" applyProtection="1">
      <alignment horizontal="center" vertical="center" wrapText="1"/>
    </xf>
    <xf numFmtId="0" fontId="7" fillId="11" borderId="56" xfId="5" applyFont="1" applyFill="1" applyBorder="1" applyAlignment="1" applyProtection="1">
      <alignment horizontal="center" vertical="center" wrapText="1"/>
    </xf>
    <xf numFmtId="0" fontId="7" fillId="11" borderId="58" xfId="5" applyFont="1" applyFill="1" applyBorder="1" applyAlignment="1" applyProtection="1">
      <alignment horizontal="center" vertical="center" wrapText="1"/>
    </xf>
    <xf numFmtId="0" fontId="62" fillId="0" borderId="0" xfId="5" applyFont="1" applyFill="1" applyBorder="1" applyAlignment="1" applyProtection="1">
      <alignment horizontal="center" vertical="top" wrapText="1"/>
    </xf>
    <xf numFmtId="0" fontId="18" fillId="0" borderId="61" xfId="5" applyFont="1" applyBorder="1" applyAlignment="1" applyProtection="1">
      <alignment horizontal="center" vertical="center" wrapText="1"/>
    </xf>
    <xf numFmtId="0" fontId="55" fillId="12" borderId="62" xfId="5" applyFont="1" applyFill="1" applyBorder="1" applyAlignment="1" applyProtection="1">
      <alignment horizontal="center"/>
    </xf>
    <xf numFmtId="0" fontId="55" fillId="12" borderId="63" xfId="5" applyFont="1" applyFill="1" applyBorder="1" applyAlignment="1" applyProtection="1">
      <alignment horizontal="center"/>
    </xf>
    <xf numFmtId="0" fontId="55" fillId="12" borderId="64" xfId="5" applyFont="1" applyFill="1" applyBorder="1" applyAlignment="1" applyProtection="1">
      <alignment horizontal="center"/>
    </xf>
    <xf numFmtId="0" fontId="55" fillId="12" borderId="65" xfId="5" applyFont="1" applyFill="1" applyBorder="1" applyAlignment="1" applyProtection="1">
      <alignment horizontal="center"/>
    </xf>
    <xf numFmtId="0" fontId="7" fillId="11" borderId="66" xfId="5" applyFont="1" applyFill="1" applyBorder="1" applyAlignment="1" applyProtection="1">
      <alignment horizontal="center" vertical="center" wrapText="1"/>
    </xf>
    <xf numFmtId="0" fontId="7" fillId="11" borderId="67" xfId="5" applyFont="1" applyFill="1" applyBorder="1" applyAlignment="1" applyProtection="1">
      <alignment horizontal="center" vertical="center" wrapText="1"/>
    </xf>
    <xf numFmtId="0" fontId="7" fillId="11" borderId="64" xfId="5" applyFont="1" applyFill="1" applyBorder="1" applyAlignment="1" applyProtection="1">
      <alignment horizontal="center" vertical="center" wrapText="1"/>
    </xf>
    <xf numFmtId="0" fontId="7" fillId="11" borderId="65" xfId="5" applyFont="1" applyFill="1" applyBorder="1" applyAlignment="1" applyProtection="1">
      <alignment horizontal="center" vertical="center" wrapText="1"/>
    </xf>
    <xf numFmtId="0" fontId="65" fillId="0" borderId="0" xfId="5" applyFont="1" applyFill="1" applyBorder="1" applyAlignment="1" applyProtection="1">
      <alignment horizontal="left" wrapText="1"/>
    </xf>
    <xf numFmtId="0" fontId="62" fillId="0" borderId="0" xfId="5" applyFont="1" applyFill="1" applyBorder="1" applyAlignment="1" applyProtection="1">
      <alignment horizontal="left" wrapText="1"/>
    </xf>
    <xf numFmtId="0" fontId="56" fillId="0" borderId="68" xfId="5" applyFont="1" applyFill="1" applyBorder="1" applyAlignment="1" applyProtection="1">
      <alignment horizontal="center"/>
    </xf>
    <xf numFmtId="0" fontId="56" fillId="0" borderId="69" xfId="5" applyFont="1" applyFill="1" applyBorder="1" applyAlignment="1" applyProtection="1">
      <alignment horizontal="center"/>
    </xf>
    <xf numFmtId="0" fontId="10" fillId="0" borderId="0" xfId="5" applyFont="1" applyFill="1" applyBorder="1" applyAlignment="1" applyProtection="1">
      <alignment horizontal="left" vertical="center" wrapText="1"/>
    </xf>
    <xf numFmtId="0" fontId="10" fillId="0" borderId="0" xfId="5" applyFont="1" applyFill="1" applyBorder="1" applyAlignment="1" applyProtection="1">
      <alignment horizontal="left" vertical="center"/>
    </xf>
    <xf numFmtId="0" fontId="53" fillId="0" borderId="5" xfId="5" applyFont="1" applyFill="1" applyBorder="1" applyAlignment="1" applyProtection="1">
      <alignment horizontal="left" vertical="center"/>
    </xf>
    <xf numFmtId="0" fontId="53" fillId="0" borderId="12" xfId="5" applyFont="1" applyFill="1" applyBorder="1" applyAlignment="1" applyProtection="1">
      <alignment horizontal="left" vertical="center"/>
    </xf>
    <xf numFmtId="0" fontId="53" fillId="0" borderId="3" xfId="5" applyFont="1" applyFill="1" applyBorder="1" applyAlignment="1" applyProtection="1">
      <alignment horizontal="left" vertical="center"/>
    </xf>
    <xf numFmtId="0" fontId="53" fillId="0" borderId="4" xfId="5" applyFont="1" applyFill="1" applyBorder="1" applyAlignment="1" applyProtection="1">
      <alignment horizontal="left" vertical="center"/>
    </xf>
    <xf numFmtId="0" fontId="54" fillId="0" borderId="5" xfId="5" applyFont="1" applyFill="1" applyBorder="1" applyAlignment="1" applyProtection="1">
      <alignment horizontal="center" vertical="center"/>
    </xf>
    <xf numFmtId="0" fontId="54" fillId="0" borderId="12" xfId="5" applyFont="1" applyFill="1" applyBorder="1" applyAlignment="1" applyProtection="1">
      <alignment horizontal="center" vertical="center"/>
    </xf>
    <xf numFmtId="0" fontId="54" fillId="0" borderId="3" xfId="5" applyFont="1" applyFill="1" applyBorder="1" applyAlignment="1" applyProtection="1">
      <alignment horizontal="center" vertical="center"/>
    </xf>
    <xf numFmtId="0" fontId="54" fillId="0" borderId="4" xfId="5" applyFont="1" applyFill="1" applyBorder="1" applyAlignment="1" applyProtection="1">
      <alignment horizontal="center" vertical="center"/>
    </xf>
    <xf numFmtId="0" fontId="54" fillId="0" borderId="27" xfId="5" applyFont="1" applyFill="1" applyBorder="1" applyAlignment="1" applyProtection="1">
      <alignment horizontal="center" vertical="center"/>
    </xf>
    <xf numFmtId="0" fontId="54" fillId="0" borderId="13" xfId="5" applyFont="1" applyFill="1" applyBorder="1" applyAlignment="1" applyProtection="1">
      <alignment horizontal="center" vertical="center"/>
    </xf>
    <xf numFmtId="0" fontId="10" fillId="0" borderId="4" xfId="5" applyFont="1" applyFill="1" applyBorder="1" applyAlignment="1" applyProtection="1">
      <alignment horizontal="right" vertical="center"/>
    </xf>
    <xf numFmtId="0" fontId="10" fillId="0" borderId="0" xfId="5" applyFont="1" applyFill="1" applyBorder="1" applyAlignment="1" applyProtection="1">
      <alignment horizontal="right" vertical="center"/>
    </xf>
    <xf numFmtId="0" fontId="10" fillId="0" borderId="0" xfId="5" applyFont="1" applyFill="1" applyBorder="1" applyAlignment="1" applyProtection="1">
      <alignment horizontal="center" vertical="center"/>
    </xf>
    <xf numFmtId="0" fontId="56" fillId="0" borderId="0" xfId="5" applyFont="1" applyBorder="1" applyAlignment="1" applyProtection="1">
      <alignment horizontal="left"/>
    </xf>
    <xf numFmtId="0" fontId="56" fillId="0" borderId="10" xfId="5" applyFont="1" applyBorder="1" applyAlignment="1" applyProtection="1">
      <alignment horizontal="left"/>
    </xf>
    <xf numFmtId="0" fontId="58" fillId="0" borderId="0" xfId="5" applyFont="1" applyFill="1" applyBorder="1" applyAlignment="1" applyProtection="1">
      <alignment horizontal="center"/>
    </xf>
    <xf numFmtId="0" fontId="58" fillId="0" borderId="10" xfId="5" applyFont="1" applyFill="1" applyBorder="1" applyAlignment="1" applyProtection="1">
      <alignment horizontal="center"/>
    </xf>
    <xf numFmtId="0" fontId="55" fillId="0" borderId="0" xfId="5" applyFont="1" applyFill="1" applyBorder="1" applyAlignment="1" applyProtection="1">
      <alignment horizontal="left"/>
    </xf>
    <xf numFmtId="0" fontId="59" fillId="0" borderId="0" xfId="5" applyFont="1" applyFill="1" applyBorder="1" applyAlignment="1" applyProtection="1">
      <alignment horizontal="left"/>
    </xf>
    <xf numFmtId="0" fontId="60" fillId="0" borderId="0" xfId="5" applyFont="1" applyFill="1" applyBorder="1" applyAlignment="1" applyProtection="1">
      <alignment horizontal="left"/>
    </xf>
    <xf numFmtId="0" fontId="59" fillId="0" borderId="0" xfId="5" applyFont="1" applyFill="1" applyBorder="1" applyAlignment="1" applyProtection="1">
      <alignment horizontal="center"/>
    </xf>
    <xf numFmtId="0" fontId="55" fillId="0" borderId="0" xfId="5" applyFont="1" applyBorder="1" applyAlignment="1" applyProtection="1"/>
    <xf numFmtId="0" fontId="56" fillId="0" borderId="0" xfId="5" applyFont="1" applyBorder="1" applyAlignment="1" applyProtection="1"/>
    <xf numFmtId="0" fontId="56" fillId="0" borderId="10" xfId="5" applyFont="1" applyBorder="1" applyAlignment="1" applyProtection="1"/>
    <xf numFmtId="0" fontId="55" fillId="0" borderId="2" xfId="5" applyFont="1" applyBorder="1" applyAlignment="1" applyProtection="1">
      <alignment horizontal="center"/>
    </xf>
    <xf numFmtId="0" fontId="55" fillId="0" borderId="3" xfId="5" applyFont="1" applyBorder="1" applyAlignment="1" applyProtection="1">
      <alignment horizontal="center"/>
    </xf>
    <xf numFmtId="0" fontId="7" fillId="6" borderId="0" xfId="5" applyFont="1" applyFill="1" applyBorder="1" applyAlignment="1" applyProtection="1">
      <alignment horizontal="left" vertical="center" wrapText="1"/>
      <protection locked="0"/>
    </xf>
    <xf numFmtId="0" fontId="7" fillId="6" borderId="10" xfId="5" applyFont="1" applyFill="1" applyBorder="1" applyAlignment="1" applyProtection="1">
      <alignment horizontal="left" vertical="center" wrapText="1"/>
      <protection locked="0"/>
    </xf>
    <xf numFmtId="0" fontId="7" fillId="6" borderId="4" xfId="5" applyFont="1" applyFill="1" applyBorder="1" applyAlignment="1" applyProtection="1">
      <alignment horizontal="left" vertical="center" wrapText="1"/>
      <protection locked="0"/>
    </xf>
    <xf numFmtId="0" fontId="7" fillId="6" borderId="13" xfId="5" applyFont="1" applyFill="1" applyBorder="1" applyAlignment="1" applyProtection="1">
      <alignment horizontal="left" vertical="center" wrapText="1"/>
      <protection locked="0"/>
    </xf>
    <xf numFmtId="0" fontId="55" fillId="0" borderId="12" xfId="5" applyFont="1" applyFill="1" applyBorder="1" applyAlignment="1" applyProtection="1">
      <alignment horizontal="left"/>
    </xf>
    <xf numFmtId="0" fontId="55" fillId="0" borderId="27" xfId="5" applyFont="1" applyFill="1" applyBorder="1" applyAlignment="1" applyProtection="1">
      <alignment horizontal="left"/>
    </xf>
    <xf numFmtId="0" fontId="55" fillId="0" borderId="0" xfId="5" applyFont="1" applyFill="1" applyBorder="1" applyAlignment="1" applyProtection="1">
      <alignment horizontal="center"/>
    </xf>
    <xf numFmtId="0" fontId="55" fillId="0" borderId="10" xfId="5" applyFont="1" applyFill="1" applyBorder="1" applyAlignment="1" applyProtection="1">
      <alignment horizontal="center"/>
    </xf>
    <xf numFmtId="4" fontId="7" fillId="6" borderId="9" xfId="5" applyNumberFormat="1" applyFont="1" applyFill="1" applyBorder="1" applyAlignment="1" applyProtection="1">
      <alignment horizontal="center"/>
      <protection locked="0"/>
    </xf>
    <xf numFmtId="0" fontId="56" fillId="0" borderId="0" xfId="5" applyFont="1" applyBorder="1" applyAlignment="1" applyProtection="1">
      <alignment horizontal="right"/>
    </xf>
    <xf numFmtId="0" fontId="7" fillId="6" borderId="9" xfId="5" applyNumberFormat="1" applyFont="1" applyFill="1" applyBorder="1" applyAlignment="1" applyProtection="1">
      <alignment horizontal="center"/>
      <protection locked="0"/>
    </xf>
    <xf numFmtId="0" fontId="55" fillId="0" borderId="0" xfId="5" applyFont="1" applyFill="1" applyBorder="1" applyAlignment="1" applyProtection="1">
      <alignment horizontal="left" vertical="center"/>
    </xf>
    <xf numFmtId="0" fontId="56" fillId="0" borderId="0" xfId="5" applyFont="1" applyBorder="1" applyAlignment="1" applyProtection="1">
      <alignment horizontal="left" vertical="center"/>
    </xf>
    <xf numFmtId="0" fontId="59" fillId="0" borderId="0" xfId="5" applyFont="1" applyFill="1" applyBorder="1" applyAlignment="1" applyProtection="1">
      <alignment horizontal="left" vertical="center"/>
    </xf>
    <xf numFmtId="0" fontId="56" fillId="0" borderId="0" xfId="5" applyFont="1" applyFill="1" applyBorder="1" applyAlignment="1" applyProtection="1">
      <alignment horizontal="left" vertical="center"/>
    </xf>
    <xf numFmtId="0" fontId="56" fillId="0" borderId="0" xfId="5" applyFont="1" applyBorder="1" applyAlignment="1" applyProtection="1">
      <alignment horizontal="left"/>
      <protection locked="0"/>
    </xf>
    <xf numFmtId="0" fontId="56" fillId="0" borderId="0" xfId="5" applyFont="1" applyAlignment="1" applyProtection="1">
      <alignment horizontal="left"/>
      <protection locked="0"/>
    </xf>
    <xf numFmtId="0" fontId="51" fillId="6" borderId="9" xfId="5" applyFont="1" applyFill="1" applyBorder="1" applyAlignment="1" applyProtection="1">
      <alignment horizontal="left"/>
      <protection locked="0"/>
    </xf>
    <xf numFmtId="0" fontId="59" fillId="0" borderId="10" xfId="5" applyFont="1" applyFill="1" applyBorder="1" applyAlignment="1" applyProtection="1">
      <alignment horizontal="center"/>
    </xf>
    <xf numFmtId="0" fontId="55" fillId="0" borderId="5" xfId="5" applyFont="1" applyBorder="1" applyAlignment="1" applyProtection="1">
      <alignment horizontal="center"/>
    </xf>
    <xf numFmtId="0" fontId="55" fillId="0" borderId="12" xfId="5" applyFont="1" applyBorder="1" applyAlignment="1" applyProtection="1">
      <alignment horizontal="center"/>
    </xf>
    <xf numFmtId="0" fontId="55" fillId="0" borderId="27" xfId="5" applyFont="1" applyBorder="1" applyAlignment="1" applyProtection="1">
      <alignment horizontal="center"/>
    </xf>
    <xf numFmtId="0" fontId="7" fillId="0" borderId="0" xfId="5" applyBorder="1" applyAlignment="1" applyProtection="1">
      <alignment horizontal="left"/>
    </xf>
    <xf numFmtId="0" fontId="7" fillId="0" borderId="10" xfId="5" applyBorder="1" applyAlignment="1" applyProtection="1">
      <alignment horizontal="left"/>
    </xf>
    <xf numFmtId="0" fontId="1" fillId="0" borderId="0" xfId="5" applyFont="1" applyFill="1" applyBorder="1" applyAlignment="1" applyProtection="1">
      <alignment horizontal="center" vertical="distributed"/>
    </xf>
    <xf numFmtId="0" fontId="1" fillId="0" borderId="10" xfId="5" applyFont="1" applyFill="1" applyBorder="1" applyAlignment="1" applyProtection="1">
      <alignment horizontal="center" vertical="distributed"/>
    </xf>
    <xf numFmtId="0" fontId="2" fillId="0" borderId="35" xfId="5" applyFont="1" applyFill="1" applyBorder="1" applyAlignment="1" applyProtection="1">
      <alignment horizontal="left"/>
    </xf>
    <xf numFmtId="0" fontId="1" fillId="0" borderId="12" xfId="5" applyFont="1" applyFill="1" applyBorder="1" applyAlignment="1" applyProtection="1">
      <alignment horizontal="left"/>
    </xf>
    <xf numFmtId="0" fontId="2" fillId="0" borderId="12" xfId="5" applyFont="1" applyFill="1" applyBorder="1" applyAlignment="1" applyProtection="1">
      <alignment horizontal="left" vertical="center"/>
    </xf>
    <xf numFmtId="0" fontId="2" fillId="0" borderId="0" xfId="5" applyFont="1" applyFill="1" applyBorder="1" applyAlignment="1" applyProtection="1">
      <alignment horizontal="left" vertical="center"/>
    </xf>
    <xf numFmtId="0" fontId="1" fillId="0" borderId="12" xfId="5" applyFont="1" applyFill="1" applyBorder="1" applyAlignment="1" applyProtection="1">
      <alignment horizontal="center" vertical="justify"/>
    </xf>
    <xf numFmtId="0" fontId="1" fillId="0" borderId="27" xfId="5" applyFont="1" applyFill="1" applyBorder="1" applyAlignment="1" applyProtection="1">
      <alignment horizontal="center" vertical="justify"/>
    </xf>
    <xf numFmtId="0" fontId="1" fillId="0" borderId="9" xfId="5" applyFont="1" applyFill="1" applyBorder="1" applyAlignment="1" applyProtection="1">
      <alignment horizontal="center" vertical="justify"/>
    </xf>
    <xf numFmtId="0" fontId="1" fillId="0" borderId="24" xfId="5" applyFont="1" applyFill="1" applyBorder="1" applyAlignment="1" applyProtection="1">
      <alignment horizontal="center" vertical="justify"/>
    </xf>
    <xf numFmtId="0" fontId="51" fillId="0" borderId="0" xfId="5" applyFont="1" applyBorder="1" applyAlignment="1" applyProtection="1">
      <alignment horizontal="left"/>
      <protection locked="0"/>
    </xf>
    <xf numFmtId="0" fontId="51" fillId="0" borderId="0" xfId="5" applyFont="1" applyAlignment="1" applyProtection="1">
      <alignment horizontal="left"/>
      <protection locked="0"/>
    </xf>
    <xf numFmtId="0" fontId="51" fillId="6" borderId="7" xfId="5" applyFont="1" applyFill="1" applyBorder="1" applyAlignment="1" applyProtection="1">
      <alignment horizontal="left"/>
      <protection locked="0"/>
    </xf>
    <xf numFmtId="0" fontId="57" fillId="0" borderId="0" xfId="5" applyFont="1" applyFill="1" applyBorder="1" applyAlignment="1" applyProtection="1">
      <alignment horizontal="center"/>
    </xf>
    <xf numFmtId="0" fontId="57" fillId="0" borderId="10" xfId="5" applyFont="1" applyFill="1" applyBorder="1" applyAlignment="1" applyProtection="1">
      <alignment horizontal="center"/>
    </xf>
    <xf numFmtId="0" fontId="57" fillId="0" borderId="4" xfId="5" applyFont="1" applyBorder="1" applyAlignment="1" applyProtection="1">
      <alignment horizontal="left"/>
    </xf>
    <xf numFmtId="0" fontId="57" fillId="0" borderId="0" xfId="5" applyFont="1" applyBorder="1" applyAlignment="1" applyProtection="1">
      <alignment horizontal="left"/>
    </xf>
    <xf numFmtId="0" fontId="57" fillId="0" borderId="13" xfId="5" applyFont="1" applyBorder="1" applyAlignment="1" applyProtection="1">
      <alignment horizontal="left"/>
    </xf>
    <xf numFmtId="0" fontId="62" fillId="0" borderId="10" xfId="5" applyFont="1" applyFill="1" applyBorder="1" applyAlignment="1" applyProtection="1">
      <alignment horizontal="center"/>
    </xf>
    <xf numFmtId="0" fontId="7" fillId="0" borderId="0" xfId="5" applyAlignment="1" applyProtection="1">
      <alignment horizontal="left"/>
      <protection locked="0"/>
    </xf>
    <xf numFmtId="0" fontId="2" fillId="0" borderId="16" xfId="5" applyFont="1" applyFill="1" applyBorder="1" applyAlignment="1" applyProtection="1">
      <alignment horizontal="left"/>
    </xf>
    <xf numFmtId="0" fontId="1" fillId="0" borderId="11" xfId="5" applyFont="1" applyFill="1" applyBorder="1" applyAlignment="1" applyProtection="1">
      <alignment horizontal="left"/>
    </xf>
    <xf numFmtId="0" fontId="2" fillId="0" borderId="11" xfId="5" applyFont="1" applyFill="1" applyBorder="1" applyAlignment="1" applyProtection="1">
      <alignment horizontal="left" vertical="center"/>
    </xf>
    <xf numFmtId="0" fontId="1" fillId="0" borderId="11" xfId="5" applyFont="1" applyFill="1" applyBorder="1" applyAlignment="1" applyProtection="1">
      <alignment horizontal="center" vertical="justify"/>
    </xf>
    <xf numFmtId="0" fontId="1" fillId="0" borderId="42" xfId="5" applyFont="1" applyFill="1" applyBorder="1" applyAlignment="1" applyProtection="1">
      <alignment horizontal="center" vertical="justify"/>
    </xf>
    <xf numFmtId="0" fontId="1" fillId="0" borderId="14" xfId="5" applyFont="1" applyFill="1" applyBorder="1" applyAlignment="1" applyProtection="1">
      <alignment horizontal="left" vertical="center"/>
    </xf>
    <xf numFmtId="0" fontId="1" fillId="0" borderId="0" xfId="5" applyFont="1" applyFill="1" applyBorder="1" applyAlignment="1" applyProtection="1">
      <alignment horizontal="left" vertical="center"/>
    </xf>
    <xf numFmtId="0" fontId="1" fillId="0" borderId="18" xfId="5" applyFont="1" applyFill="1" applyBorder="1" applyAlignment="1" applyProtection="1">
      <alignment horizontal="left" vertical="center"/>
    </xf>
    <xf numFmtId="0" fontId="1" fillId="6" borderId="17" xfId="5" applyFont="1" applyFill="1" applyBorder="1" applyAlignment="1" applyProtection="1">
      <alignment horizontal="center" vertical="center"/>
      <protection locked="0"/>
    </xf>
    <xf numFmtId="0" fontId="1" fillId="6" borderId="19" xfId="5" applyFont="1" applyFill="1" applyBorder="1" applyAlignment="1" applyProtection="1">
      <alignment horizontal="center" vertical="center"/>
      <protection locked="0"/>
    </xf>
    <xf numFmtId="9" fontId="1" fillId="6" borderId="17" xfId="5" applyNumberFormat="1" applyFont="1" applyFill="1" applyBorder="1" applyAlignment="1" applyProtection="1">
      <alignment horizontal="center" vertical="center"/>
      <protection locked="0"/>
    </xf>
    <xf numFmtId="4" fontId="1" fillId="0" borderId="17" xfId="5" applyNumberFormat="1" applyFont="1" applyFill="1" applyBorder="1" applyAlignment="1" applyProtection="1">
      <alignment horizontal="center" vertical="center"/>
    </xf>
    <xf numFmtId="4" fontId="1" fillId="0" borderId="7" xfId="5" applyNumberFormat="1" applyFont="1" applyFill="1" applyBorder="1" applyAlignment="1" applyProtection="1">
      <alignment horizontal="center" vertical="center"/>
    </xf>
    <xf numFmtId="0" fontId="1" fillId="0" borderId="14" xfId="5" applyFont="1" applyFill="1" applyBorder="1" applyAlignment="1" applyProtection="1">
      <alignment horizontal="left" vertical="center" wrapText="1"/>
    </xf>
    <xf numFmtId="1" fontId="1" fillId="0" borderId="17" xfId="5" applyNumberFormat="1" applyFont="1" applyFill="1" applyBorder="1" applyAlignment="1" applyProtection="1">
      <alignment horizontal="center" vertical="center"/>
    </xf>
    <xf numFmtId="1" fontId="1" fillId="0" borderId="7" xfId="5" applyNumberFormat="1" applyFont="1" applyFill="1" applyBorder="1" applyAlignment="1" applyProtection="1">
      <alignment horizontal="center" vertical="center"/>
    </xf>
    <xf numFmtId="0" fontId="1" fillId="0" borderId="15" xfId="5" applyFont="1" applyFill="1" applyBorder="1" applyAlignment="1" applyProtection="1">
      <alignment horizontal="center" vertical="center"/>
    </xf>
    <xf numFmtId="0" fontId="1" fillId="0" borderId="9" xfId="5" applyFont="1" applyFill="1" applyBorder="1" applyAlignment="1" applyProtection="1">
      <alignment horizontal="center" vertical="center"/>
    </xf>
    <xf numFmtId="0" fontId="1" fillId="0" borderId="24" xfId="5" applyFont="1" applyFill="1" applyBorder="1" applyAlignment="1" applyProtection="1">
      <alignment horizontal="center" vertical="center"/>
    </xf>
    <xf numFmtId="0" fontId="1" fillId="0" borderId="0" xfId="5" applyFont="1" applyFill="1" applyBorder="1" applyAlignment="1" applyProtection="1">
      <alignment horizontal="center" vertical="center"/>
    </xf>
    <xf numFmtId="0" fontId="1" fillId="0" borderId="10" xfId="5" applyFont="1" applyFill="1" applyBorder="1" applyAlignment="1" applyProtection="1">
      <alignment horizontal="center" vertical="center"/>
    </xf>
    <xf numFmtId="0" fontId="1" fillId="0" borderId="18" xfId="5" applyFont="1" applyFill="1" applyBorder="1" applyAlignment="1" applyProtection="1">
      <alignment vertical="top"/>
    </xf>
    <xf numFmtId="0" fontId="7" fillId="6" borderId="16" xfId="5" applyFont="1" applyFill="1" applyBorder="1" applyAlignment="1" applyProtection="1">
      <alignment horizontal="left" vertical="top" wrapText="1"/>
      <protection locked="0"/>
    </xf>
    <xf numFmtId="0" fontId="7" fillId="6" borderId="11" xfId="5" applyFont="1" applyFill="1" applyBorder="1" applyAlignment="1" applyProtection="1">
      <alignment horizontal="left" vertical="top" wrapText="1"/>
      <protection locked="0"/>
    </xf>
    <xf numFmtId="0" fontId="7" fillId="6" borderId="42" xfId="5" applyFont="1" applyFill="1" applyBorder="1" applyAlignment="1" applyProtection="1">
      <alignment horizontal="left" vertical="top" wrapText="1"/>
      <protection locked="0"/>
    </xf>
    <xf numFmtId="0" fontId="7" fillId="6" borderId="14" xfId="5" applyFont="1" applyFill="1" applyBorder="1" applyAlignment="1" applyProtection="1">
      <alignment horizontal="left" vertical="top" wrapText="1"/>
      <protection locked="0"/>
    </xf>
    <xf numFmtId="0" fontId="7" fillId="6" borderId="0" xfId="5" applyFont="1" applyFill="1" applyBorder="1" applyAlignment="1" applyProtection="1">
      <alignment horizontal="left" vertical="top" wrapText="1"/>
      <protection locked="0"/>
    </xf>
    <xf numFmtId="0" fontId="7" fillId="6" borderId="10" xfId="5" applyFont="1" applyFill="1" applyBorder="1" applyAlignment="1" applyProtection="1">
      <alignment horizontal="left" vertical="top" wrapText="1"/>
      <protection locked="0"/>
    </xf>
    <xf numFmtId="0" fontId="7" fillId="6" borderId="15" xfId="5" applyFont="1" applyFill="1" applyBorder="1" applyAlignment="1" applyProtection="1">
      <alignment horizontal="left" vertical="top" wrapText="1"/>
      <protection locked="0"/>
    </xf>
    <xf numFmtId="0" fontId="7" fillId="6" borderId="9" xfId="5" applyFont="1" applyFill="1" applyBorder="1" applyAlignment="1" applyProtection="1">
      <alignment horizontal="left" vertical="top" wrapText="1"/>
      <protection locked="0"/>
    </xf>
    <xf numFmtId="0" fontId="7" fillId="6" borderId="24" xfId="5" applyFont="1" applyFill="1" applyBorder="1" applyAlignment="1" applyProtection="1">
      <alignment horizontal="left" vertical="top" wrapText="1"/>
      <protection locked="0"/>
    </xf>
    <xf numFmtId="0" fontId="55" fillId="0" borderId="0" xfId="5" applyFont="1" applyBorder="1" applyAlignment="1" applyProtection="1">
      <alignment horizontal="center"/>
    </xf>
    <xf numFmtId="0" fontId="55" fillId="0" borderId="10" xfId="5" applyFont="1" applyBorder="1" applyAlignment="1" applyProtection="1">
      <alignment horizontal="center"/>
    </xf>
    <xf numFmtId="0" fontId="1" fillId="0" borderId="9" xfId="5" applyFont="1" applyFill="1" applyBorder="1" applyAlignment="1" applyProtection="1">
      <alignment horizontal="left"/>
    </xf>
    <xf numFmtId="0" fontId="1" fillId="0" borderId="4" xfId="5" applyFont="1" applyFill="1" applyBorder="1" applyAlignment="1" applyProtection="1">
      <alignment horizontal="center"/>
    </xf>
    <xf numFmtId="0" fontId="1" fillId="0" borderId="13" xfId="5" applyFont="1" applyFill="1" applyBorder="1" applyAlignment="1" applyProtection="1">
      <alignment horizontal="center"/>
    </xf>
    <xf numFmtId="0" fontId="55" fillId="0" borderId="12" xfId="5" applyFont="1" applyFill="1" applyBorder="1" applyAlignment="1" applyProtection="1">
      <alignment wrapText="1"/>
    </xf>
    <xf numFmtId="0" fontId="55" fillId="0" borderId="12" xfId="5" applyFont="1" applyFill="1" applyBorder="1" applyAlignment="1" applyProtection="1"/>
    <xf numFmtId="0" fontId="55" fillId="0" borderId="27" xfId="5" applyFont="1" applyFill="1" applyBorder="1" applyAlignment="1" applyProtection="1"/>
    <xf numFmtId="0" fontId="55" fillId="0" borderId="2" xfId="5" applyFont="1" applyBorder="1" applyAlignment="1" applyProtection="1">
      <alignment horizontal="left"/>
    </xf>
    <xf numFmtId="0" fontId="55" fillId="0" borderId="3" xfId="5" applyFont="1" applyBorder="1" applyAlignment="1" applyProtection="1">
      <alignment horizontal="left"/>
    </xf>
    <xf numFmtId="0" fontId="55" fillId="0" borderId="9" xfId="5" applyFont="1" applyFill="1" applyBorder="1" applyAlignment="1" applyProtection="1">
      <alignment horizontal="left"/>
    </xf>
    <xf numFmtId="0" fontId="55" fillId="0" borderId="24" xfId="5" applyFont="1" applyFill="1" applyBorder="1" applyAlignment="1" applyProtection="1">
      <alignment horizontal="left"/>
    </xf>
    <xf numFmtId="0" fontId="60" fillId="0" borderId="17" xfId="5" applyFont="1" applyFill="1" applyBorder="1" applyAlignment="1" applyProtection="1">
      <alignment horizontal="left" vertical="center"/>
    </xf>
    <xf numFmtId="0" fontId="60" fillId="0" borderId="7" xfId="5" applyFont="1" applyFill="1" applyBorder="1" applyAlignment="1" applyProtection="1">
      <alignment horizontal="left" vertical="center"/>
    </xf>
    <xf numFmtId="0" fontId="60" fillId="0" borderId="19" xfId="5" applyFont="1" applyFill="1" applyBorder="1" applyAlignment="1" applyProtection="1">
      <alignment horizontal="left" vertical="center"/>
    </xf>
    <xf numFmtId="0" fontId="56" fillId="0" borderId="17" xfId="5" applyFont="1" applyFill="1" applyBorder="1" applyAlignment="1" applyProtection="1">
      <alignment horizontal="center" vertical="center"/>
    </xf>
    <xf numFmtId="0" fontId="7" fillId="0" borderId="7" xfId="5" applyFont="1" applyBorder="1" applyAlignment="1" applyProtection="1">
      <alignment horizontal="center"/>
    </xf>
    <xf numFmtId="0" fontId="7" fillId="0" borderId="19" xfId="5" applyFont="1" applyBorder="1" applyAlignment="1" applyProtection="1">
      <alignment horizontal="center"/>
    </xf>
    <xf numFmtId="0" fontId="56" fillId="0" borderId="7" xfId="5" applyFont="1" applyFill="1" applyBorder="1" applyAlignment="1" applyProtection="1">
      <alignment horizontal="center" vertical="center"/>
    </xf>
    <xf numFmtId="0" fontId="56" fillId="0" borderId="19" xfId="5" applyFont="1" applyFill="1" applyBorder="1" applyAlignment="1" applyProtection="1">
      <alignment horizontal="center" vertical="center"/>
    </xf>
    <xf numFmtId="0" fontId="56" fillId="0" borderId="53" xfId="5" applyFont="1" applyFill="1" applyBorder="1" applyAlignment="1" applyProtection="1">
      <alignment horizontal="center" vertical="center"/>
    </xf>
    <xf numFmtId="0" fontId="56" fillId="0" borderId="16" xfId="5" applyFont="1" applyFill="1" applyBorder="1" applyAlignment="1" applyProtection="1">
      <alignment horizontal="left" vertical="center"/>
    </xf>
    <xf numFmtId="0" fontId="56" fillId="0" borderId="11" xfId="5" applyFont="1" applyFill="1" applyBorder="1" applyAlignment="1" applyProtection="1">
      <alignment horizontal="left" vertical="center"/>
    </xf>
    <xf numFmtId="0" fontId="56" fillId="0" borderId="23" xfId="5" applyFont="1" applyFill="1" applyBorder="1" applyAlignment="1" applyProtection="1">
      <alignment horizontal="left" vertical="center"/>
    </xf>
    <xf numFmtId="0" fontId="62" fillId="0" borderId="6" xfId="5" applyFont="1" applyFill="1" applyBorder="1" applyAlignment="1" applyProtection="1">
      <alignment horizontal="left"/>
    </xf>
    <xf numFmtId="0" fontId="62" fillId="0" borderId="46" xfId="5" applyFont="1" applyFill="1" applyBorder="1" applyAlignment="1" applyProtection="1">
      <alignment horizontal="left"/>
    </xf>
    <xf numFmtId="0" fontId="62" fillId="0" borderId="8" xfId="5" applyFont="1" applyFill="1" applyBorder="1" applyAlignment="1" applyProtection="1">
      <alignment horizontal="left"/>
    </xf>
    <xf numFmtId="0" fontId="56" fillId="0" borderId="14" xfId="5" applyFont="1" applyFill="1" applyBorder="1" applyAlignment="1" applyProtection="1">
      <alignment horizontal="left" vertical="center"/>
    </xf>
    <xf numFmtId="0" fontId="56" fillId="0" borderId="18" xfId="5" applyFont="1" applyFill="1" applyBorder="1" applyAlignment="1" applyProtection="1">
      <alignment horizontal="left" vertical="center"/>
    </xf>
    <xf numFmtId="0" fontId="7" fillId="0" borderId="17" xfId="5" applyNumberFormat="1" applyFont="1" applyFill="1" applyBorder="1" applyAlignment="1" applyProtection="1">
      <alignment horizontal="center"/>
    </xf>
    <xf numFmtId="0" fontId="7" fillId="0" borderId="7" xfId="5" applyNumberFormat="1" applyFont="1" applyFill="1" applyBorder="1" applyAlignment="1" applyProtection="1">
      <alignment horizontal="center"/>
    </xf>
    <xf numFmtId="0" fontId="7" fillId="0" borderId="19" xfId="5" applyNumberFormat="1" applyFont="1" applyFill="1" applyBorder="1" applyAlignment="1" applyProtection="1">
      <alignment horizontal="center"/>
    </xf>
    <xf numFmtId="0" fontId="1" fillId="0" borderId="17" xfId="5" applyFont="1" applyFill="1" applyBorder="1" applyAlignment="1" applyProtection="1">
      <alignment horizontal="left"/>
    </xf>
    <xf numFmtId="0" fontId="1" fillId="0" borderId="7" xfId="5" applyFont="1" applyFill="1" applyBorder="1" applyAlignment="1" applyProtection="1">
      <alignment horizontal="left"/>
    </xf>
    <xf numFmtId="0" fontId="1" fillId="0" borderId="19" xfId="5" applyFont="1" applyFill="1" applyBorder="1" applyAlignment="1" applyProtection="1">
      <alignment horizontal="left"/>
    </xf>
    <xf numFmtId="0" fontId="7" fillId="0" borderId="7" xfId="5" applyFont="1" applyFill="1" applyBorder="1" applyAlignment="1" applyProtection="1">
      <alignment horizontal="center"/>
    </xf>
    <xf numFmtId="0" fontId="7" fillId="0" borderId="53" xfId="5" applyFont="1" applyFill="1" applyBorder="1" applyAlignment="1" applyProtection="1">
      <alignment horizontal="center"/>
    </xf>
    <xf numFmtId="14" fontId="7" fillId="0" borderId="7" xfId="5" applyNumberFormat="1" applyFont="1" applyFill="1" applyBorder="1" applyAlignment="1" applyProtection="1">
      <alignment horizontal="center"/>
    </xf>
    <xf numFmtId="0" fontId="51" fillId="0" borderId="2" xfId="5" applyFont="1" applyBorder="1" applyAlignment="1" applyProtection="1">
      <alignment horizontal="left"/>
    </xf>
    <xf numFmtId="0" fontId="51" fillId="0" borderId="3" xfId="5" applyFont="1" applyBorder="1" applyAlignment="1" applyProtection="1">
      <alignment horizontal="left"/>
    </xf>
    <xf numFmtId="0" fontId="56" fillId="0" borderId="10" xfId="5" applyFont="1" applyBorder="1" applyAlignment="1" applyProtection="1">
      <alignment horizontal="left" vertical="center"/>
    </xf>
    <xf numFmtId="169" fontId="7" fillId="0" borderId="9" xfId="5" applyNumberFormat="1" applyFont="1" applyFill="1" applyBorder="1" applyAlignment="1" applyProtection="1">
      <alignment horizontal="left"/>
      <protection locked="0"/>
    </xf>
    <xf numFmtId="0" fontId="7" fillId="0" borderId="9" xfId="5" applyFont="1" applyFill="1" applyBorder="1" applyAlignment="1" applyProtection="1">
      <alignment horizontal="left"/>
      <protection locked="0"/>
    </xf>
    <xf numFmtId="0" fontId="50" fillId="0" borderId="4" xfId="5" applyFont="1" applyBorder="1" applyAlignment="1" applyProtection="1">
      <alignment horizontal="left"/>
    </xf>
    <xf numFmtId="0" fontId="50" fillId="0" borderId="13" xfId="5" applyFont="1" applyBorder="1" applyAlignment="1" applyProtection="1">
      <alignment horizontal="left"/>
    </xf>
    <xf numFmtId="0" fontId="56" fillId="0" borderId="15" xfId="5" applyFont="1" applyFill="1" applyBorder="1" applyAlignment="1" applyProtection="1">
      <alignment horizontal="left" vertical="center"/>
    </xf>
    <xf numFmtId="0" fontId="56" fillId="0" borderId="9" xfId="5" applyFont="1" applyFill="1" applyBorder="1" applyAlignment="1" applyProtection="1">
      <alignment horizontal="left" vertical="center"/>
    </xf>
    <xf numFmtId="0" fontId="56" fillId="0" borderId="22" xfId="5" applyFont="1" applyFill="1" applyBorder="1" applyAlignment="1" applyProtection="1">
      <alignment horizontal="left" vertical="center"/>
    </xf>
    <xf numFmtId="0" fontId="7" fillId="0" borderId="32" xfId="5" applyFill="1" applyBorder="1" applyAlignment="1" applyProtection="1">
      <alignment horizontal="left"/>
    </xf>
    <xf numFmtId="0" fontId="7" fillId="0" borderId="54" xfId="5" applyFill="1" applyBorder="1" applyAlignment="1" applyProtection="1">
      <alignment horizontal="left"/>
    </xf>
    <xf numFmtId="0" fontId="55" fillId="0" borderId="12" xfId="5" applyFont="1" applyBorder="1" applyAlignment="1" applyProtection="1">
      <alignment horizontal="left"/>
    </xf>
    <xf numFmtId="0" fontId="55" fillId="0" borderId="27" xfId="5" applyFont="1" applyBorder="1" applyAlignment="1" applyProtection="1">
      <alignment horizontal="left"/>
    </xf>
    <xf numFmtId="0" fontId="19" fillId="6" borderId="0" xfId="0" applyFont="1" applyFill="1" applyBorder="1" applyAlignment="1" applyProtection="1">
      <alignment horizontal="left"/>
      <protection locked="0"/>
    </xf>
    <xf numFmtId="0" fontId="19" fillId="0" borderId="0" xfId="0" applyFont="1" applyAlignment="1" applyProtection="1">
      <alignment horizontal="center" wrapText="1"/>
    </xf>
    <xf numFmtId="49" fontId="7" fillId="6" borderId="8" xfId="0" applyNumberFormat="1" applyFont="1" applyFill="1" applyBorder="1" applyAlignment="1" applyProtection="1">
      <alignment horizontal="left" wrapText="1" shrinkToFit="1"/>
      <protection locked="0"/>
    </xf>
    <xf numFmtId="49" fontId="7" fillId="6" borderId="1" xfId="0" applyNumberFormat="1" applyFont="1" applyFill="1" applyBorder="1" applyAlignment="1" applyProtection="1">
      <alignment horizontal="left" wrapText="1" shrinkToFit="1"/>
      <protection locked="0"/>
    </xf>
    <xf numFmtId="43" fontId="10" fillId="6" borderId="1" xfId="1" applyFont="1" applyFill="1" applyBorder="1" applyAlignment="1" applyProtection="1">
      <alignment horizontal="center"/>
      <protection locked="0"/>
    </xf>
    <xf numFmtId="43" fontId="10" fillId="14" borderId="1" xfId="1" applyFont="1" applyFill="1" applyBorder="1" applyAlignment="1" applyProtection="1">
      <alignment horizontal="center"/>
    </xf>
    <xf numFmtId="0" fontId="10" fillId="15" borderId="3" xfId="0" applyFont="1" applyFill="1" applyBorder="1" applyAlignment="1" applyProtection="1">
      <alignment vertical="center"/>
    </xf>
    <xf numFmtId="0" fontId="10" fillId="15" borderId="4" xfId="0" applyFont="1" applyFill="1" applyBorder="1" applyAlignment="1" applyProtection="1">
      <alignment vertical="center"/>
    </xf>
    <xf numFmtId="2" fontId="10" fillId="15" borderId="4" xfId="1" applyNumberFormat="1" applyFont="1" applyFill="1" applyBorder="1" applyAlignment="1" applyProtection="1">
      <alignment horizontal="right" vertical="center"/>
    </xf>
    <xf numFmtId="2" fontId="10" fillId="15" borderId="13" xfId="1" applyNumberFormat="1" applyFont="1" applyFill="1" applyBorder="1" applyAlignment="1" applyProtection="1">
      <alignment horizontal="right" vertical="center"/>
    </xf>
    <xf numFmtId="0" fontId="10" fillId="15" borderId="3" xfId="0" applyFont="1" applyFill="1" applyBorder="1" applyAlignment="1" applyProtection="1">
      <alignment horizontal="left" vertical="center"/>
    </xf>
    <xf numFmtId="0" fontId="10" fillId="15" borderId="4" xfId="0" applyFont="1" applyFill="1" applyBorder="1" applyAlignment="1" applyProtection="1">
      <alignment horizontal="left" vertical="center"/>
    </xf>
    <xf numFmtId="0" fontId="10" fillId="4" borderId="5"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0" fillId="4" borderId="27" xfId="0" applyFont="1" applyFill="1" applyBorder="1" applyAlignment="1" applyProtection="1">
      <alignment horizontal="center" vertical="center"/>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 xfId="0" applyFont="1" applyBorder="1" applyAlignment="1" applyProtection="1">
      <alignment horizontal="left"/>
    </xf>
    <xf numFmtId="14" fontId="7" fillId="6" borderId="1" xfId="0" applyNumberFormat="1" applyFont="1" applyFill="1" applyBorder="1" applyAlignment="1" applyProtection="1">
      <alignment horizontal="left" wrapText="1" shrinkToFit="1"/>
      <protection locked="0"/>
    </xf>
    <xf numFmtId="0" fontId="10" fillId="14" borderId="1" xfId="0" applyFont="1" applyFill="1" applyBorder="1" applyAlignment="1" applyProtection="1">
      <alignment horizontal="left" wrapText="1"/>
    </xf>
    <xf numFmtId="43" fontId="7" fillId="0" borderId="1" xfId="1" applyFont="1" applyFill="1" applyBorder="1" applyAlignment="1" applyProtection="1">
      <alignment horizontal="center"/>
    </xf>
    <xf numFmtId="0" fontId="16" fillId="0" borderId="1" xfId="0" applyFont="1" applyFill="1" applyBorder="1" applyAlignment="1" applyProtection="1">
      <alignment horizontal="left" vertical="top"/>
    </xf>
    <xf numFmtId="170" fontId="7" fillId="6" borderId="17" xfId="0" applyNumberFormat="1" applyFont="1" applyFill="1" applyBorder="1" applyAlignment="1" applyProtection="1">
      <alignment wrapText="1" shrinkToFit="1"/>
      <protection locked="0"/>
    </xf>
    <xf numFmtId="170" fontId="7" fillId="6" borderId="19" xfId="0" applyNumberFormat="1" applyFont="1" applyFill="1" applyBorder="1" applyAlignment="1" applyProtection="1">
      <alignment wrapText="1" shrinkToFit="1"/>
      <protection locked="0"/>
    </xf>
    <xf numFmtId="43" fontId="10" fillId="8" borderId="1" xfId="1" applyFont="1" applyFill="1" applyBorder="1" applyAlignment="1" applyProtection="1">
      <alignment horizontal="center"/>
    </xf>
    <xf numFmtId="0" fontId="19" fillId="6" borderId="0" xfId="0" applyFont="1" applyFill="1" applyAlignment="1" applyProtection="1">
      <alignment horizontal="center"/>
      <protection locked="0"/>
    </xf>
    <xf numFmtId="0" fontId="7" fillId="6" borderId="8" xfId="0" applyNumberFormat="1" applyFont="1" applyFill="1" applyBorder="1" applyAlignment="1" applyProtection="1">
      <alignment horizontal="left" wrapText="1" shrinkToFit="1"/>
      <protection locked="0"/>
    </xf>
    <xf numFmtId="0" fontId="7" fillId="6" borderId="1" xfId="0" applyNumberFormat="1" applyFont="1" applyFill="1" applyBorder="1" applyAlignment="1" applyProtection="1">
      <alignment horizontal="left" wrapText="1" shrinkToFit="1"/>
      <protection locked="0"/>
    </xf>
    <xf numFmtId="1" fontId="7" fillId="0" borderId="0" xfId="0" applyNumberFormat="1" applyFont="1" applyBorder="1" applyAlignment="1" applyProtection="1">
      <alignment horizontal="right" vertical="center" indent="1"/>
    </xf>
    <xf numFmtId="1" fontId="7" fillId="0" borderId="10" xfId="0" applyNumberFormat="1" applyFont="1" applyBorder="1" applyAlignment="1" applyProtection="1">
      <alignment horizontal="right" vertical="center" indent="1"/>
    </xf>
    <xf numFmtId="0" fontId="1" fillId="6" borderId="11" xfId="0" applyFont="1" applyFill="1" applyBorder="1" applyAlignment="1" applyProtection="1">
      <alignment horizontal="left"/>
      <protection locked="0"/>
    </xf>
    <xf numFmtId="14" fontId="0" fillId="0" borderId="11" xfId="0" applyNumberFormat="1" applyBorder="1" applyAlignment="1" applyProtection="1">
      <alignment horizontal="center"/>
      <protection locked="0"/>
    </xf>
    <xf numFmtId="2" fontId="10" fillId="15" borderId="4" xfId="1" applyNumberFormat="1" applyFont="1" applyFill="1" applyBorder="1" applyAlignment="1" applyProtection="1">
      <alignment vertical="center"/>
    </xf>
    <xf numFmtId="2" fontId="10" fillId="15" borderId="13" xfId="1" applyNumberFormat="1" applyFont="1" applyFill="1" applyBorder="1" applyAlignment="1" applyProtection="1">
      <alignment vertical="center"/>
    </xf>
    <xf numFmtId="2" fontId="7" fillId="0" borderId="0" xfId="1" applyNumberFormat="1" applyFont="1" applyBorder="1" applyAlignment="1" applyProtection="1">
      <alignment horizontal="right" vertical="center" indent="1"/>
    </xf>
    <xf numFmtId="2" fontId="7" fillId="0" borderId="10" xfId="1" applyNumberFormat="1" applyFont="1" applyBorder="1" applyAlignment="1" applyProtection="1">
      <alignment horizontal="right" vertical="center" indent="1"/>
    </xf>
    <xf numFmtId="2" fontId="7" fillId="0" borderId="0" xfId="1" applyNumberFormat="1" applyFont="1" applyFill="1" applyBorder="1" applyAlignment="1" applyProtection="1">
      <alignment horizontal="right" vertical="center" indent="1"/>
    </xf>
    <xf numFmtId="2" fontId="7" fillId="0" borderId="10" xfId="1" applyNumberFormat="1" applyFont="1" applyFill="1" applyBorder="1" applyAlignment="1" applyProtection="1">
      <alignment horizontal="right" vertical="center" indent="1"/>
    </xf>
    <xf numFmtId="0" fontId="1" fillId="0" borderId="11" xfId="0" applyFont="1" applyBorder="1" applyAlignment="1" applyProtection="1">
      <alignment horizontal="left"/>
      <protection locked="0"/>
    </xf>
    <xf numFmtId="0" fontId="1" fillId="0" borderId="0" xfId="0" applyFont="1" applyBorder="1" applyAlignment="1" applyProtection="1">
      <alignment horizontal="left"/>
      <protection locked="0"/>
    </xf>
    <xf numFmtId="0" fontId="38" fillId="0" borderId="14" xfId="4" applyFont="1" applyBorder="1" applyAlignment="1" applyProtection="1">
      <alignment horizontal="center" vertical="center" textRotation="90"/>
    </xf>
    <xf numFmtId="0" fontId="38" fillId="0" borderId="15" xfId="4" applyFont="1" applyBorder="1" applyAlignment="1" applyProtection="1">
      <alignment horizontal="center" vertical="center" textRotation="90"/>
    </xf>
    <xf numFmtId="43" fontId="7" fillId="8" borderId="1" xfId="1" applyFont="1" applyFill="1" applyBorder="1" applyAlignment="1" applyProtection="1">
      <alignment horizontal="center"/>
    </xf>
    <xf numFmtId="0" fontId="1" fillId="0" borderId="11" xfId="0" applyFont="1" applyBorder="1" applyAlignment="1" applyProtection="1">
      <alignment horizontal="right"/>
    </xf>
    <xf numFmtId="43" fontId="10" fillId="0" borderId="1" xfId="1" applyFont="1" applyFill="1" applyBorder="1" applyAlignment="1" applyProtection="1">
      <alignment horizontal="center"/>
    </xf>
    <xf numFmtId="0" fontId="10" fillId="0" borderId="1" xfId="0" applyFont="1" applyBorder="1" applyAlignment="1" applyProtection="1">
      <alignment horizontal="right"/>
    </xf>
    <xf numFmtId="0" fontId="10" fillId="0" borderId="1" xfId="0" applyFont="1" applyBorder="1" applyAlignment="1" applyProtection="1">
      <alignment horizontal="left" wrapText="1"/>
    </xf>
    <xf numFmtId="0" fontId="10" fillId="14" borderId="1" xfId="0" applyFont="1" applyFill="1" applyBorder="1" applyAlignment="1" applyProtection="1">
      <alignment horizontal="right"/>
    </xf>
    <xf numFmtId="0" fontId="1" fillId="0" borderId="11" xfId="0" applyFont="1" applyFill="1" applyBorder="1" applyAlignment="1" applyProtection="1">
      <alignment horizontal="center"/>
    </xf>
    <xf numFmtId="0" fontId="16" fillId="0" borderId="1" xfId="0" applyFont="1" applyBorder="1" applyAlignment="1" applyProtection="1">
      <alignment horizontal="center"/>
    </xf>
    <xf numFmtId="0" fontId="45" fillId="0" borderId="0" xfId="0" applyFont="1" applyBorder="1" applyAlignment="1" applyProtection="1">
      <alignment horizontal="left"/>
    </xf>
    <xf numFmtId="0" fontId="71" fillId="0" borderId="9" xfId="0" applyFont="1" applyFill="1" applyBorder="1" applyAlignment="1" applyProtection="1">
      <alignment horizontal="right"/>
    </xf>
    <xf numFmtId="0" fontId="7" fillId="6" borderId="1" xfId="0" applyFont="1" applyFill="1" applyBorder="1" applyAlignment="1" applyProtection="1">
      <alignment horizontal="left"/>
      <protection locked="0"/>
    </xf>
    <xf numFmtId="0" fontId="7" fillId="6" borderId="1" xfId="0" applyFont="1" applyFill="1" applyBorder="1" applyAlignment="1" applyProtection="1">
      <alignment horizontal="left" wrapText="1"/>
      <protection locked="0"/>
    </xf>
    <xf numFmtId="0" fontId="19" fillId="0" borderId="0" xfId="0" applyFont="1" applyAlignment="1" applyProtection="1">
      <alignment horizontal="left"/>
    </xf>
    <xf numFmtId="0" fontId="19" fillId="6" borderId="9" xfId="0" applyFont="1" applyFill="1" applyBorder="1" applyAlignment="1" applyProtection="1">
      <alignment horizontal="left"/>
      <protection locked="0"/>
    </xf>
    <xf numFmtId="0" fontId="7" fillId="6" borderId="1" xfId="0" applyFont="1" applyFill="1" applyBorder="1" applyAlignment="1" applyProtection="1">
      <alignment horizontal="left" vertical="center" wrapText="1"/>
      <protection locked="0"/>
    </xf>
    <xf numFmtId="0" fontId="19" fillId="6" borderId="0" xfId="0" applyFont="1" applyFill="1" applyAlignment="1" applyProtection="1">
      <alignment horizontal="left" wrapText="1"/>
      <protection locked="0"/>
    </xf>
    <xf numFmtId="0" fontId="30" fillId="13" borderId="17" xfId="0" applyFont="1" applyFill="1" applyBorder="1" applyAlignment="1" applyProtection="1">
      <alignment horizontal="left" vertical="center"/>
    </xf>
    <xf numFmtId="0" fontId="30" fillId="13" borderId="7" xfId="0" applyFont="1" applyFill="1" applyBorder="1" applyAlignment="1" applyProtection="1">
      <alignment horizontal="left" vertical="center"/>
    </xf>
    <xf numFmtId="0" fontId="30" fillId="13" borderId="19" xfId="0" applyFont="1" applyFill="1" applyBorder="1" applyAlignment="1" applyProtection="1">
      <alignment horizontal="left" vertical="center"/>
    </xf>
    <xf numFmtId="0" fontId="30" fillId="13" borderId="17" xfId="0" applyFont="1" applyFill="1" applyBorder="1" applyAlignment="1" applyProtection="1">
      <alignment horizontal="center" vertical="center"/>
    </xf>
    <xf numFmtId="0" fontId="30" fillId="13" borderId="7" xfId="0" applyFont="1" applyFill="1" applyBorder="1" applyAlignment="1" applyProtection="1">
      <alignment horizontal="center" vertical="center"/>
    </xf>
    <xf numFmtId="49" fontId="7" fillId="6" borderId="17" xfId="0" applyNumberFormat="1" applyFont="1" applyFill="1" applyBorder="1" applyAlignment="1" applyProtection="1">
      <alignment horizontal="left"/>
      <protection locked="0"/>
    </xf>
    <xf numFmtId="49" fontId="7" fillId="6" borderId="7" xfId="0" applyNumberFormat="1" applyFont="1" applyFill="1" applyBorder="1" applyAlignment="1" applyProtection="1">
      <alignment horizontal="left"/>
      <protection locked="0"/>
    </xf>
    <xf numFmtId="49" fontId="7" fillId="6" borderId="19" xfId="0" applyNumberFormat="1" applyFont="1" applyFill="1" applyBorder="1" applyAlignment="1" applyProtection="1">
      <alignment horizontal="left"/>
      <protection locked="0"/>
    </xf>
    <xf numFmtId="49" fontId="7" fillId="6" borderId="1" xfId="0" applyNumberFormat="1" applyFont="1" applyFill="1" applyBorder="1" applyAlignment="1" applyProtection="1">
      <alignment horizontal="left" wrapText="1"/>
      <protection locked="0"/>
    </xf>
    <xf numFmtId="0" fontId="19" fillId="0" borderId="0" xfId="0" applyFont="1" applyBorder="1" applyAlignment="1" applyProtection="1">
      <alignment horizontal="left"/>
    </xf>
    <xf numFmtId="0" fontId="28" fillId="0" borderId="0" xfId="0" applyFont="1" applyBorder="1" applyAlignment="1" applyProtection="1">
      <alignment horizontal="left"/>
    </xf>
    <xf numFmtId="14" fontId="7" fillId="6" borderId="8" xfId="0" applyNumberFormat="1" applyFont="1" applyFill="1" applyBorder="1" applyAlignment="1" applyProtection="1">
      <alignment horizontal="left" wrapText="1" shrinkToFit="1"/>
      <protection locked="0"/>
    </xf>
    <xf numFmtId="0" fontId="1" fillId="0" borderId="17" xfId="0" applyFont="1" applyFill="1" applyBorder="1" applyAlignment="1" applyProtection="1">
      <alignment horizontal="right" vertical="center" wrapText="1"/>
    </xf>
    <xf numFmtId="0" fontId="1" fillId="0" borderId="7" xfId="0" applyFont="1" applyFill="1" applyBorder="1" applyAlignment="1" applyProtection="1">
      <alignment horizontal="right" vertical="center" wrapText="1"/>
    </xf>
    <xf numFmtId="0" fontId="1" fillId="0" borderId="19" xfId="0" applyFont="1" applyFill="1" applyBorder="1" applyAlignment="1" applyProtection="1">
      <alignment horizontal="right" vertical="center" wrapText="1"/>
    </xf>
    <xf numFmtId="0" fontId="54" fillId="13" borderId="1" xfId="5" applyFont="1" applyFill="1" applyBorder="1" applyAlignment="1" applyProtection="1">
      <alignment horizontal="center" vertical="center"/>
    </xf>
    <xf numFmtId="0" fontId="2" fillId="0" borderId="0" xfId="5" applyFont="1" applyFill="1" applyBorder="1" applyAlignment="1" applyProtection="1">
      <alignment horizontal="left" vertical="center" wrapText="1"/>
    </xf>
    <xf numFmtId="0" fontId="0" fillId="0" borderId="7" xfId="0" applyBorder="1" applyAlignment="1" applyProtection="1">
      <alignment horizontal="left"/>
    </xf>
    <xf numFmtId="0" fontId="1" fillId="0" borderId="1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9" xfId="0" applyBorder="1" applyAlignment="1" applyProtection="1">
      <alignment horizontal="left" vertical="center" wrapText="1"/>
    </xf>
    <xf numFmtId="0" fontId="1" fillId="0" borderId="7" xfId="0" applyFont="1" applyBorder="1" applyAlignment="1" applyProtection="1">
      <alignment horizontal="left" vertical="center" wrapText="1"/>
    </xf>
    <xf numFmtId="0" fontId="2" fillId="0" borderId="1" xfId="0" applyFont="1" applyBorder="1" applyAlignment="1" applyProtection="1">
      <alignment horizontal="left"/>
    </xf>
    <xf numFmtId="0" fontId="1" fillId="0" borderId="1" xfId="0" applyFont="1" applyBorder="1" applyAlignment="1" applyProtection="1">
      <alignment horizontal="left" vertical="center" wrapText="1"/>
    </xf>
    <xf numFmtId="0" fontId="1" fillId="0" borderId="1" xfId="0" applyFont="1" applyFill="1" applyBorder="1" applyAlignment="1" applyProtection="1">
      <alignment horizontal="left" wrapText="1"/>
    </xf>
    <xf numFmtId="0" fontId="2" fillId="3" borderId="1" xfId="0" applyFont="1" applyFill="1" applyBorder="1" applyAlignment="1" applyProtection="1">
      <alignment horizontal="center"/>
    </xf>
    <xf numFmtId="0" fontId="2" fillId="3" borderId="1" xfId="0" applyFont="1" applyFill="1" applyBorder="1" applyAlignment="1" applyProtection="1">
      <alignment horizontal="left"/>
    </xf>
    <xf numFmtId="0" fontId="1" fillId="0" borderId="1" xfId="0" applyFont="1" applyBorder="1" applyAlignment="1" applyProtection="1">
      <alignment horizontal="left" wrapText="1"/>
    </xf>
    <xf numFmtId="0" fontId="1" fillId="0" borderId="7" xfId="0" applyFont="1" applyBorder="1" applyAlignment="1" applyProtection="1">
      <alignment horizontal="center"/>
    </xf>
    <xf numFmtId="0" fontId="1" fillId="0" borderId="19" xfId="0" applyFont="1" applyBorder="1" applyAlignment="1" applyProtection="1">
      <alignment horizontal="center"/>
    </xf>
    <xf numFmtId="0" fontId="5" fillId="0" borderId="7" xfId="0" applyFont="1" applyFill="1" applyBorder="1" applyAlignment="1" applyProtection="1">
      <alignment horizontal="center"/>
    </xf>
    <xf numFmtId="0" fontId="2" fillId="3" borderId="17"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2" fillId="3" borderId="1" xfId="0" applyFont="1" applyFill="1" applyBorder="1" applyAlignment="1" applyProtection="1">
      <alignment horizontal="left" wrapText="1"/>
    </xf>
    <xf numFmtId="0" fontId="1" fillId="0" borderId="19" xfId="0" applyFont="1" applyBorder="1" applyAlignment="1" applyProtection="1">
      <alignment horizontal="left" vertical="center" wrapText="1"/>
    </xf>
    <xf numFmtId="0" fontId="42" fillId="6" borderId="17" xfId="0" applyFont="1" applyFill="1" applyBorder="1" applyAlignment="1" applyProtection="1">
      <alignment horizontal="center"/>
      <protection locked="0"/>
    </xf>
    <xf numFmtId="0" fontId="42" fillId="6" borderId="19" xfId="0" applyFont="1" applyFill="1" applyBorder="1" applyAlignment="1" applyProtection="1">
      <alignment horizontal="center"/>
      <protection locked="0"/>
    </xf>
    <xf numFmtId="0" fontId="2" fillId="0" borderId="1" xfId="0" applyFont="1" applyBorder="1" applyAlignment="1" applyProtection="1">
      <alignment horizontal="left" vertical="center"/>
    </xf>
    <xf numFmtId="0" fontId="0" fillId="0" borderId="1" xfId="0" applyBorder="1" applyAlignment="1" applyProtection="1">
      <alignment horizontal="left" vertical="center" wrapText="1"/>
    </xf>
    <xf numFmtId="0" fontId="1" fillId="0" borderId="6" xfId="0" applyFont="1" applyBorder="1" applyAlignment="1" applyProtection="1">
      <alignment horizontal="left" vertical="center" wrapText="1"/>
    </xf>
    <xf numFmtId="0" fontId="0" fillId="0" borderId="6" xfId="0" applyBorder="1" applyAlignment="1" applyProtection="1">
      <alignment horizontal="left" vertical="center"/>
    </xf>
    <xf numFmtId="0" fontId="2" fillId="0" borderId="17"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0" fillId="0" borderId="0" xfId="0" applyAlignment="1" applyProtection="1">
      <alignment horizontal="left"/>
      <protection locked="0"/>
    </xf>
    <xf numFmtId="14" fontId="1" fillId="0" borderId="0" xfId="0" applyNumberFormat="1" applyFont="1" applyAlignment="1" applyProtection="1">
      <alignment horizontal="right"/>
    </xf>
    <xf numFmtId="43" fontId="1" fillId="0" borderId="0" xfId="1" applyFont="1" applyAlignment="1" applyProtection="1">
      <alignment horizontal="left"/>
      <protection locked="0"/>
    </xf>
    <xf numFmtId="0" fontId="5" fillId="0" borderId="17" xfId="0" applyFont="1" applyFill="1" applyBorder="1" applyAlignment="1" applyProtection="1">
      <alignment horizontal="left"/>
    </xf>
    <xf numFmtId="0" fontId="5" fillId="0" borderId="7" xfId="0" applyFont="1" applyFill="1" applyBorder="1" applyAlignment="1" applyProtection="1">
      <alignment horizontal="left"/>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horizontal="center" vertical="center"/>
    </xf>
    <xf numFmtId="0" fontId="5" fillId="13" borderId="1" xfId="0" applyFont="1" applyFill="1" applyBorder="1" applyAlignment="1" applyProtection="1">
      <alignment horizontal="center" vertical="center"/>
    </xf>
    <xf numFmtId="0" fontId="0" fillId="13" borderId="1" xfId="0" applyFill="1" applyBorder="1" applyAlignment="1" applyProtection="1">
      <alignment horizontal="center"/>
    </xf>
    <xf numFmtId="0" fontId="26" fillId="13" borderId="16" xfId="0" applyFont="1" applyFill="1" applyBorder="1" applyAlignment="1" applyProtection="1">
      <alignment horizontal="left" vertical="center"/>
    </xf>
    <xf numFmtId="0" fontId="26" fillId="13" borderId="11" xfId="0" applyFont="1" applyFill="1" applyBorder="1" applyAlignment="1" applyProtection="1">
      <alignment horizontal="left" vertical="center"/>
    </xf>
    <xf numFmtId="0" fontId="26" fillId="13" borderId="15" xfId="0" applyFont="1" applyFill="1" applyBorder="1" applyAlignment="1" applyProtection="1">
      <alignment horizontal="left" vertical="center"/>
    </xf>
    <xf numFmtId="0" fontId="26" fillId="13" borderId="9" xfId="0" applyFont="1" applyFill="1" applyBorder="1" applyAlignment="1" applyProtection="1">
      <alignment horizontal="left" vertical="center"/>
    </xf>
    <xf numFmtId="0" fontId="7" fillId="0" borderId="11" xfId="5" applyBorder="1" applyAlignment="1" applyProtection="1">
      <alignment horizontal="center"/>
    </xf>
    <xf numFmtId="0" fontId="7" fillId="0" borderId="0" xfId="5" applyAlignment="1" applyProtection="1">
      <alignment horizontal="center"/>
    </xf>
    <xf numFmtId="0" fontId="30" fillId="0" borderId="5" xfId="5" applyFont="1" applyBorder="1" applyAlignment="1" applyProtection="1">
      <alignment horizontal="left" vertical="center" wrapText="1"/>
    </xf>
    <xf numFmtId="0" fontId="30" fillId="0" borderId="12" xfId="5" applyFont="1" applyBorder="1" applyAlignment="1" applyProtection="1">
      <alignment horizontal="left" vertical="center"/>
    </xf>
    <xf numFmtId="0" fontId="30" fillId="0" borderId="2" xfId="5" applyFont="1" applyBorder="1" applyAlignment="1" applyProtection="1">
      <alignment horizontal="left" vertical="center"/>
    </xf>
    <xf numFmtId="0" fontId="30" fillId="0" borderId="0" xfId="5" applyFont="1" applyBorder="1" applyAlignment="1" applyProtection="1">
      <alignment horizontal="left" vertical="center"/>
    </xf>
    <xf numFmtId="0" fontId="26" fillId="0" borderId="5" xfId="5" applyFont="1" applyBorder="1" applyAlignment="1" applyProtection="1">
      <alignment horizontal="center" vertical="center"/>
    </xf>
    <xf numFmtId="0" fontId="26" fillId="0" borderId="12" xfId="5" applyFont="1" applyBorder="1" applyAlignment="1" applyProtection="1">
      <alignment horizontal="center" vertical="center"/>
    </xf>
    <xf numFmtId="0" fontId="26" fillId="0" borderId="2" xfId="5" applyFont="1" applyBorder="1" applyAlignment="1" applyProtection="1">
      <alignment horizontal="center" vertical="center"/>
    </xf>
    <xf numFmtId="0" fontId="26" fillId="0" borderId="0" xfId="5" applyFont="1" applyBorder="1" applyAlignment="1" applyProtection="1">
      <alignment horizontal="center" vertical="center"/>
    </xf>
    <xf numFmtId="0" fontId="26" fillId="0" borderId="3" xfId="5" applyFont="1" applyBorder="1" applyAlignment="1" applyProtection="1">
      <alignment horizontal="center" vertical="center"/>
    </xf>
    <xf numFmtId="0" fontId="26" fillId="0" borderId="4" xfId="5" applyFont="1" applyBorder="1" applyAlignment="1" applyProtection="1">
      <alignment horizontal="center" vertical="center"/>
    </xf>
    <xf numFmtId="0" fontId="10" fillId="0" borderId="5" xfId="5" applyFont="1" applyBorder="1" applyAlignment="1" applyProtection="1">
      <alignment horizontal="left" vertical="center"/>
    </xf>
    <xf numFmtId="0" fontId="10" fillId="0" borderId="12" xfId="5" applyFont="1" applyBorder="1" applyAlignment="1" applyProtection="1">
      <alignment horizontal="left" vertical="center"/>
    </xf>
    <xf numFmtId="0" fontId="10" fillId="0" borderId="27" xfId="5" applyFont="1" applyBorder="1" applyAlignment="1" applyProtection="1">
      <alignment horizontal="left" vertical="center"/>
    </xf>
    <xf numFmtId="0" fontId="10" fillId="0" borderId="2" xfId="5" applyFont="1" applyBorder="1" applyAlignment="1" applyProtection="1">
      <alignment horizontal="left" vertical="center"/>
    </xf>
    <xf numFmtId="0" fontId="10" fillId="0" borderId="0" xfId="5" applyFont="1" applyBorder="1" applyAlignment="1" applyProtection="1">
      <alignment horizontal="left" vertical="center"/>
    </xf>
    <xf numFmtId="0" fontId="10" fillId="0" borderId="10" xfId="5" applyFont="1" applyBorder="1" applyAlignment="1" applyProtection="1">
      <alignment horizontal="left" vertical="center"/>
    </xf>
    <xf numFmtId="0" fontId="10" fillId="0" borderId="3" xfId="5" applyFont="1" applyBorder="1" applyAlignment="1" applyProtection="1">
      <alignment horizontal="left" vertical="center"/>
    </xf>
    <xf numFmtId="0" fontId="10" fillId="0" borderId="4" xfId="5" applyFont="1" applyBorder="1" applyAlignment="1" applyProtection="1">
      <alignment horizontal="left" vertical="center"/>
    </xf>
    <xf numFmtId="0" fontId="10" fillId="0" borderId="13" xfId="5" applyFont="1" applyBorder="1" applyAlignment="1" applyProtection="1">
      <alignment horizontal="left" vertical="center"/>
    </xf>
    <xf numFmtId="0" fontId="7" fillId="0" borderId="2" xfId="5" applyBorder="1" applyAlignment="1" applyProtection="1">
      <alignment horizontal="center" vertical="center"/>
    </xf>
    <xf numFmtId="0" fontId="7" fillId="0" borderId="0" xfId="5" applyBorder="1" applyAlignment="1" applyProtection="1">
      <alignment horizontal="center" vertical="center"/>
    </xf>
    <xf numFmtId="0" fontId="7" fillId="0" borderId="10" xfId="5" applyBorder="1" applyAlignment="1" applyProtection="1">
      <alignment horizontal="center" vertical="center"/>
    </xf>
    <xf numFmtId="0" fontId="7" fillId="0" borderId="3" xfId="5" applyBorder="1" applyAlignment="1" applyProtection="1">
      <alignment horizontal="center" vertical="center"/>
    </xf>
    <xf numFmtId="0" fontId="7" fillId="0" borderId="4" xfId="5" applyBorder="1" applyAlignment="1" applyProtection="1">
      <alignment horizontal="center" vertical="center"/>
    </xf>
    <xf numFmtId="0" fontId="7" fillId="0" borderId="13" xfId="5" applyBorder="1" applyAlignment="1" applyProtection="1">
      <alignment horizontal="center" vertical="center"/>
    </xf>
    <xf numFmtId="0" fontId="30" fillId="0" borderId="3" xfId="5" applyFont="1" applyBorder="1" applyAlignment="1" applyProtection="1">
      <alignment horizontal="left" vertical="center"/>
    </xf>
    <xf numFmtId="0" fontId="30" fillId="0" borderId="4" xfId="5" applyFont="1" applyBorder="1" applyAlignment="1" applyProtection="1">
      <alignment horizontal="left" vertical="center"/>
    </xf>
    <xf numFmtId="0" fontId="49" fillId="0" borderId="0" xfId="5" applyFont="1" applyFill="1" applyBorder="1" applyAlignment="1" applyProtection="1">
      <alignment horizontal="center" vertical="center" wrapText="1"/>
    </xf>
    <xf numFmtId="0" fontId="49" fillId="0" borderId="9" xfId="5" applyFont="1" applyFill="1" applyBorder="1" applyAlignment="1" applyProtection="1">
      <alignment horizontal="center" vertical="center" wrapText="1"/>
    </xf>
    <xf numFmtId="0" fontId="2" fillId="0" borderId="0" xfId="5" applyFont="1" applyFill="1" applyBorder="1" applyAlignment="1" applyProtection="1">
      <alignment horizontal="right"/>
    </xf>
    <xf numFmtId="0" fontId="2" fillId="0" borderId="9" xfId="5" applyFont="1" applyFill="1" applyBorder="1" applyAlignment="1" applyProtection="1">
      <alignment horizontal="right"/>
    </xf>
    <xf numFmtId="0" fontId="2" fillId="0" borderId="0" xfId="5" applyFont="1" applyFill="1" applyBorder="1" applyAlignment="1" applyProtection="1">
      <alignment horizontal="left" wrapText="1"/>
    </xf>
    <xf numFmtId="0" fontId="2" fillId="0" borderId="9" xfId="5" applyFont="1" applyFill="1" applyBorder="1" applyAlignment="1" applyProtection="1">
      <alignment horizontal="left" wrapText="1"/>
    </xf>
    <xf numFmtId="0" fontId="10" fillId="0" borderId="0" xfId="5" applyFont="1" applyAlignment="1" applyProtection="1">
      <alignment horizontal="left"/>
    </xf>
    <xf numFmtId="0" fontId="26" fillId="0" borderId="0" xfId="0" applyFont="1" applyBorder="1" applyAlignment="1" applyProtection="1">
      <alignment horizontal="center"/>
    </xf>
    <xf numFmtId="0" fontId="26" fillId="0" borderId="9" xfId="0" applyFont="1" applyBorder="1" applyAlignment="1" applyProtection="1">
      <alignment horizontal="center"/>
    </xf>
    <xf numFmtId="0" fontId="10" fillId="0" borderId="0" xfId="5" applyFont="1" applyAlignment="1" applyProtection="1">
      <alignment horizontal="right"/>
    </xf>
    <xf numFmtId="0" fontId="10" fillId="0" borderId="0" xfId="5" applyFont="1" applyBorder="1" applyAlignment="1" applyProtection="1">
      <alignment horizontal="center"/>
    </xf>
    <xf numFmtId="0" fontId="10" fillId="0" borderId="9" xfId="5" applyFont="1" applyBorder="1" applyAlignment="1" applyProtection="1">
      <alignment horizontal="center"/>
    </xf>
    <xf numFmtId="0" fontId="10" fillId="0" borderId="0" xfId="5" applyFont="1" applyBorder="1" applyAlignment="1" applyProtection="1">
      <alignment horizontal="left"/>
    </xf>
    <xf numFmtId="0" fontId="10" fillId="0" borderId="9" xfId="5" applyFont="1" applyBorder="1" applyAlignment="1" applyProtection="1">
      <alignment horizontal="left"/>
    </xf>
    <xf numFmtId="0" fontId="10" fillId="6" borderId="0" xfId="5" applyNumberFormat="1" applyFont="1" applyFill="1" applyBorder="1" applyAlignment="1" applyProtection="1">
      <alignment horizontal="left"/>
      <protection locked="0"/>
    </xf>
    <xf numFmtId="0" fontId="10" fillId="6" borderId="9" xfId="5" applyNumberFormat="1" applyFont="1" applyFill="1" applyBorder="1" applyAlignment="1" applyProtection="1">
      <alignment horizontal="left"/>
      <protection locked="0"/>
    </xf>
    <xf numFmtId="0" fontId="10" fillId="0" borderId="2" xfId="5" applyFont="1" applyBorder="1" applyAlignment="1" applyProtection="1">
      <alignment horizontal="center"/>
    </xf>
    <xf numFmtId="0" fontId="1" fillId="0" borderId="0" xfId="5" applyFont="1" applyBorder="1" applyAlignment="1" applyProtection="1">
      <alignment horizontal="left" vertical="center"/>
    </xf>
    <xf numFmtId="0" fontId="7" fillId="0" borderId="0" xfId="5" applyFont="1" applyFill="1" applyBorder="1" applyAlignment="1" applyProtection="1">
      <alignment vertical="center"/>
    </xf>
    <xf numFmtId="0" fontId="7" fillId="0" borderId="0" xfId="5" applyFill="1" applyBorder="1" applyAlignment="1" applyProtection="1">
      <alignment vertical="center"/>
    </xf>
    <xf numFmtId="0" fontId="7" fillId="0" borderId="9" xfId="5" applyFill="1" applyBorder="1" applyAlignment="1" applyProtection="1">
      <alignment vertical="center"/>
    </xf>
    <xf numFmtId="0" fontId="1" fillId="0" borderId="0" xfId="5" applyFont="1" applyBorder="1" applyAlignment="1" applyProtection="1">
      <alignment horizontal="center" vertical="center"/>
    </xf>
    <xf numFmtId="0" fontId="7" fillId="6" borderId="0" xfId="5" applyFont="1" applyFill="1" applyBorder="1" applyAlignment="1" applyProtection="1">
      <alignment vertical="center"/>
      <protection locked="0"/>
    </xf>
    <xf numFmtId="0" fontId="7" fillId="6" borderId="0" xfId="5" applyFill="1" applyBorder="1" applyAlignment="1" applyProtection="1">
      <alignment vertical="center"/>
      <protection locked="0"/>
    </xf>
    <xf numFmtId="0" fontId="7" fillId="6" borderId="9" xfId="5" applyFill="1" applyBorder="1" applyAlignment="1" applyProtection="1">
      <alignment vertical="center"/>
      <protection locked="0"/>
    </xf>
    <xf numFmtId="0" fontId="30" fillId="6" borderId="1" xfId="5" applyFont="1" applyFill="1" applyBorder="1" applyAlignment="1" applyProtection="1">
      <alignment horizontal="center"/>
    </xf>
    <xf numFmtId="0" fontId="18" fillId="0" borderId="0" xfId="5" applyFont="1" applyBorder="1" applyAlignment="1" applyProtection="1">
      <alignment horizontal="left"/>
    </xf>
    <xf numFmtId="0" fontId="18" fillId="0" borderId="10" xfId="5" applyFont="1" applyBorder="1" applyAlignment="1" applyProtection="1">
      <alignment horizontal="left"/>
    </xf>
    <xf numFmtId="0" fontId="10" fillId="0" borderId="0" xfId="5" applyFont="1" applyBorder="1" applyAlignment="1" applyProtection="1">
      <alignment horizontal="right"/>
    </xf>
    <xf numFmtId="0" fontId="1" fillId="0" borderId="35" xfId="5" applyFont="1" applyBorder="1" applyAlignment="1" applyProtection="1">
      <alignment horizontal="center" vertical="center"/>
    </xf>
    <xf numFmtId="0" fontId="1" fillId="0" borderId="12" xfId="5" applyFont="1" applyBorder="1" applyAlignment="1" applyProtection="1">
      <alignment horizontal="center" vertical="center"/>
    </xf>
    <xf numFmtId="0" fontId="1" fillId="0" borderId="28" xfId="5" applyFont="1" applyBorder="1" applyAlignment="1" applyProtection="1">
      <alignment horizontal="center" vertical="center"/>
    </xf>
    <xf numFmtId="0" fontId="1" fillId="0" borderId="14" xfId="5" applyFont="1" applyBorder="1" applyAlignment="1" applyProtection="1">
      <alignment horizontal="center" vertical="center"/>
    </xf>
    <xf numFmtId="0" fontId="1" fillId="0" borderId="18" xfId="5" applyFont="1" applyBorder="1" applyAlignment="1" applyProtection="1">
      <alignment horizontal="center" vertical="center"/>
    </xf>
    <xf numFmtId="0" fontId="1" fillId="0" borderId="35" xfId="5" applyFont="1" applyBorder="1" applyAlignment="1" applyProtection="1">
      <alignment horizontal="center" vertical="center" wrapText="1"/>
    </xf>
    <xf numFmtId="0" fontId="1" fillId="0" borderId="12" xfId="5" applyFont="1" applyBorder="1" applyAlignment="1" applyProtection="1">
      <alignment horizontal="center" vertical="center" wrapText="1"/>
    </xf>
    <xf numFmtId="0" fontId="1" fillId="0" borderId="28" xfId="5" applyFont="1" applyBorder="1" applyAlignment="1" applyProtection="1">
      <alignment horizontal="center" vertical="center" wrapText="1"/>
    </xf>
    <xf numFmtId="0" fontId="1" fillId="0" borderId="14" xfId="5" applyFont="1" applyBorder="1" applyAlignment="1" applyProtection="1">
      <alignment horizontal="center" vertical="center" wrapText="1"/>
    </xf>
    <xf numFmtId="0" fontId="1" fillId="0" borderId="0" xfId="5" applyFont="1" applyBorder="1" applyAlignment="1" applyProtection="1">
      <alignment horizontal="center" vertical="center" wrapText="1"/>
    </xf>
    <xf numFmtId="0" fontId="1" fillId="0" borderId="18" xfId="5" applyFont="1" applyBorder="1" applyAlignment="1" applyProtection="1">
      <alignment horizontal="center" vertical="center" wrapText="1"/>
    </xf>
    <xf numFmtId="0" fontId="10" fillId="0" borderId="36" xfId="5" applyFont="1" applyBorder="1" applyAlignment="1" applyProtection="1">
      <alignment horizontal="center"/>
    </xf>
    <xf numFmtId="0" fontId="7" fillId="0" borderId="36" xfId="5" applyBorder="1" applyAlignment="1" applyProtection="1">
      <alignment horizontal="center"/>
    </xf>
    <xf numFmtId="0" fontId="7" fillId="0" borderId="37" xfId="5" applyBorder="1" applyAlignment="1" applyProtection="1">
      <alignment horizontal="center"/>
    </xf>
    <xf numFmtId="0" fontId="7" fillId="0" borderId="1" xfId="5" applyBorder="1" applyAlignment="1" applyProtection="1">
      <alignment horizontal="center"/>
    </xf>
    <xf numFmtId="0" fontId="7" fillId="0" borderId="17" xfId="5" applyBorder="1" applyAlignment="1" applyProtection="1">
      <alignment horizontal="center"/>
    </xf>
    <xf numFmtId="0" fontId="10" fillId="0" borderId="38" xfId="5" applyFont="1" applyBorder="1" applyAlignment="1" applyProtection="1">
      <alignment horizontal="center"/>
    </xf>
    <xf numFmtId="0" fontId="10" fillId="0" borderId="39" xfId="5" applyFont="1" applyBorder="1" applyAlignment="1" applyProtection="1">
      <alignment horizontal="center"/>
    </xf>
    <xf numFmtId="0" fontId="10" fillId="0" borderId="40" xfId="5" applyFont="1" applyBorder="1" applyAlignment="1" applyProtection="1">
      <alignment horizontal="center"/>
    </xf>
    <xf numFmtId="0" fontId="10" fillId="0" borderId="1" xfId="5" applyFont="1" applyBorder="1" applyAlignment="1" applyProtection="1">
      <alignment horizontal="center"/>
    </xf>
    <xf numFmtId="0" fontId="10" fillId="0" borderId="41" xfId="5" applyFont="1" applyBorder="1" applyAlignment="1" applyProtection="1">
      <alignment horizontal="center"/>
    </xf>
    <xf numFmtId="0" fontId="1" fillId="0" borderId="0" xfId="5" applyFont="1" applyBorder="1" applyAlignment="1" applyProtection="1">
      <alignment horizontal="right" vertical="center"/>
    </xf>
    <xf numFmtId="0" fontId="1" fillId="0" borderId="18" xfId="5" applyFont="1" applyBorder="1" applyAlignment="1" applyProtection="1">
      <alignment horizontal="right" vertical="center"/>
    </xf>
    <xf numFmtId="0" fontId="7" fillId="0" borderId="16" xfId="5" applyNumberFormat="1" applyBorder="1" applyAlignment="1" applyProtection="1">
      <alignment horizontal="center" vertical="center"/>
    </xf>
    <xf numFmtId="0" fontId="7" fillId="0" borderId="11" xfId="5" applyNumberFormat="1" applyBorder="1" applyAlignment="1" applyProtection="1">
      <alignment horizontal="center" vertical="center"/>
    </xf>
    <xf numFmtId="0" fontId="7" fillId="0" borderId="14" xfId="5" applyNumberFormat="1" applyBorder="1" applyAlignment="1" applyProtection="1">
      <alignment horizontal="center" vertical="center"/>
    </xf>
    <xf numFmtId="0" fontId="7" fillId="0" borderId="0" xfId="5" applyNumberFormat="1" applyBorder="1" applyAlignment="1" applyProtection="1">
      <alignment horizontal="center" vertical="center"/>
    </xf>
    <xf numFmtId="0" fontId="7" fillId="0" borderId="15" xfId="5" applyNumberFormat="1" applyBorder="1" applyAlignment="1" applyProtection="1">
      <alignment horizontal="center" vertical="center"/>
    </xf>
    <xf numFmtId="0" fontId="7" fillId="0" borderId="9" xfId="5" applyNumberFormat="1" applyBorder="1" applyAlignment="1" applyProtection="1">
      <alignment horizontal="center" vertical="center"/>
    </xf>
    <xf numFmtId="165" fontId="7" fillId="6" borderId="16" xfId="1" applyNumberFormat="1" applyFont="1" applyFill="1" applyBorder="1" applyAlignment="1" applyProtection="1">
      <alignment horizontal="center" vertical="center"/>
      <protection locked="0"/>
    </xf>
    <xf numFmtId="165" fontId="7" fillId="6" borderId="11" xfId="1" applyNumberFormat="1" applyFont="1" applyFill="1" applyBorder="1" applyAlignment="1" applyProtection="1">
      <alignment horizontal="center" vertical="center"/>
      <protection locked="0"/>
    </xf>
    <xf numFmtId="165" fontId="7" fillId="6" borderId="23" xfId="1" applyNumberFormat="1" applyFont="1" applyFill="1" applyBorder="1" applyAlignment="1" applyProtection="1">
      <alignment horizontal="center" vertical="center"/>
      <protection locked="0"/>
    </xf>
    <xf numFmtId="165" fontId="7" fillId="6" borderId="14" xfId="1" applyNumberFormat="1" applyFont="1" applyFill="1" applyBorder="1" applyAlignment="1" applyProtection="1">
      <alignment horizontal="center" vertical="center"/>
      <protection locked="0"/>
    </xf>
    <xf numFmtId="165" fontId="7" fillId="6" borderId="0" xfId="1" applyNumberFormat="1" applyFont="1" applyFill="1" applyBorder="1" applyAlignment="1" applyProtection="1">
      <alignment horizontal="center" vertical="center"/>
      <protection locked="0"/>
    </xf>
    <xf numFmtId="165" fontId="7" fillId="6" borderId="18" xfId="1" applyNumberFormat="1" applyFont="1" applyFill="1" applyBorder="1" applyAlignment="1" applyProtection="1">
      <alignment horizontal="center" vertical="center"/>
      <protection locked="0"/>
    </xf>
    <xf numFmtId="165" fontId="7" fillId="6" borderId="15" xfId="1" applyNumberFormat="1" applyFont="1" applyFill="1" applyBorder="1" applyAlignment="1" applyProtection="1">
      <alignment horizontal="center" vertical="center"/>
      <protection locked="0"/>
    </xf>
    <xf numFmtId="165" fontId="7" fillId="6" borderId="9" xfId="1" applyNumberFormat="1" applyFont="1" applyFill="1" applyBorder="1" applyAlignment="1" applyProtection="1">
      <alignment horizontal="center" vertical="center"/>
      <protection locked="0"/>
    </xf>
    <xf numFmtId="165" fontId="7" fillId="6" borderId="22" xfId="1" applyNumberFormat="1" applyFont="1" applyFill="1" applyBorder="1" applyAlignment="1" applyProtection="1">
      <alignment horizontal="center" vertical="center"/>
      <protection locked="0"/>
    </xf>
    <xf numFmtId="43" fontId="7" fillId="6" borderId="16" xfId="1" applyFont="1" applyFill="1" applyBorder="1" applyAlignment="1" applyProtection="1">
      <alignment horizontal="center" vertical="center"/>
      <protection locked="0"/>
    </xf>
    <xf numFmtId="43" fontId="7" fillId="6" borderId="11" xfId="1" applyFont="1" applyFill="1" applyBorder="1" applyAlignment="1" applyProtection="1">
      <alignment horizontal="center" vertical="center"/>
      <protection locked="0"/>
    </xf>
    <xf numFmtId="43" fontId="7" fillId="6" borderId="23" xfId="1" applyFont="1" applyFill="1" applyBorder="1" applyAlignment="1" applyProtection="1">
      <alignment horizontal="center" vertical="center"/>
      <protection locked="0"/>
    </xf>
    <xf numFmtId="43" fontId="7" fillId="6" borderId="14" xfId="1" applyFont="1" applyFill="1" applyBorder="1" applyAlignment="1" applyProtection="1">
      <alignment horizontal="center" vertical="center"/>
      <protection locked="0"/>
    </xf>
    <xf numFmtId="43" fontId="7" fillId="6" borderId="0" xfId="1" applyFont="1" applyFill="1" applyBorder="1" applyAlignment="1" applyProtection="1">
      <alignment horizontal="center" vertical="center"/>
      <protection locked="0"/>
    </xf>
    <xf numFmtId="43" fontId="7" fillId="6" borderId="18" xfId="1" applyFont="1" applyFill="1" applyBorder="1" applyAlignment="1" applyProtection="1">
      <alignment horizontal="center" vertical="center"/>
      <protection locked="0"/>
    </xf>
    <xf numFmtId="43" fontId="7" fillId="6" borderId="15" xfId="1" applyFont="1" applyFill="1" applyBorder="1" applyAlignment="1" applyProtection="1">
      <alignment horizontal="center" vertical="center"/>
      <protection locked="0"/>
    </xf>
    <xf numFmtId="43" fontId="7" fillId="6" borderId="9" xfId="1" applyFont="1" applyFill="1" applyBorder="1" applyAlignment="1" applyProtection="1">
      <alignment horizontal="center" vertical="center"/>
      <protection locked="0"/>
    </xf>
    <xf numFmtId="43" fontId="7" fillId="6" borderId="22" xfId="1" applyFont="1" applyFill="1" applyBorder="1" applyAlignment="1" applyProtection="1">
      <alignment horizontal="center" vertical="center"/>
      <protection locked="0"/>
    </xf>
    <xf numFmtId="0" fontId="7" fillId="6" borderId="11" xfId="5" applyNumberFormat="1" applyFill="1" applyBorder="1" applyAlignment="1" applyProtection="1">
      <alignment horizontal="center" vertical="center"/>
      <protection locked="0"/>
    </xf>
    <xf numFmtId="0" fontId="7" fillId="6" borderId="23" xfId="5" applyNumberFormat="1" applyFill="1" applyBorder="1" applyAlignment="1" applyProtection="1">
      <alignment horizontal="center" vertical="center"/>
      <protection locked="0"/>
    </xf>
    <xf numFmtId="0" fontId="7" fillId="6" borderId="0" xfId="5" applyNumberFormat="1" applyFill="1" applyBorder="1" applyAlignment="1" applyProtection="1">
      <alignment horizontal="center" vertical="center"/>
      <protection locked="0"/>
    </xf>
    <xf numFmtId="0" fontId="7" fillId="6" borderId="18" xfId="5" applyNumberFormat="1" applyFill="1" applyBorder="1" applyAlignment="1" applyProtection="1">
      <alignment horizontal="center" vertical="center"/>
      <protection locked="0"/>
    </xf>
    <xf numFmtId="0" fontId="7" fillId="6" borderId="9" xfId="5" applyNumberFormat="1" applyFill="1" applyBorder="1" applyAlignment="1" applyProtection="1">
      <alignment horizontal="center" vertical="center"/>
      <protection locked="0"/>
    </xf>
    <xf numFmtId="0" fontId="7" fillId="6" borderId="22" xfId="5" applyNumberFormat="1" applyFill="1" applyBorder="1" applyAlignment="1" applyProtection="1">
      <alignment horizontal="center" vertical="center"/>
      <protection locked="0"/>
    </xf>
    <xf numFmtId="0" fontId="1" fillId="0" borderId="16" xfId="5" applyFont="1" applyBorder="1" applyAlignment="1" applyProtection="1">
      <alignment horizontal="center" vertical="center"/>
    </xf>
    <xf numFmtId="0" fontId="1" fillId="0" borderId="11" xfId="5" applyFont="1" applyBorder="1" applyAlignment="1" applyProtection="1">
      <alignment horizontal="center" vertical="center"/>
    </xf>
    <xf numFmtId="0" fontId="1" fillId="0" borderId="23" xfId="5" applyFont="1" applyBorder="1" applyAlignment="1" applyProtection="1">
      <alignment horizontal="center" vertical="center"/>
    </xf>
    <xf numFmtId="0" fontId="16" fillId="0" borderId="16" xfId="5" applyFont="1" applyBorder="1" applyAlignment="1" applyProtection="1">
      <alignment horizontal="center" vertical="center" wrapText="1"/>
    </xf>
    <xf numFmtId="0" fontId="16" fillId="0" borderId="11" xfId="5" applyFont="1" applyBorder="1" applyAlignment="1" applyProtection="1">
      <alignment horizontal="center" vertical="center"/>
    </xf>
    <xf numFmtId="0" fontId="16" fillId="0" borderId="14" xfId="5" applyFont="1" applyBorder="1" applyAlignment="1" applyProtection="1">
      <alignment horizontal="center" vertical="center"/>
    </xf>
    <xf numFmtId="0" fontId="16" fillId="0" borderId="0" xfId="5" applyFont="1" applyBorder="1" applyAlignment="1" applyProtection="1">
      <alignment horizontal="center" vertical="center"/>
    </xf>
    <xf numFmtId="0" fontId="1" fillId="0" borderId="40" xfId="5" applyFont="1" applyBorder="1" applyAlignment="1" applyProtection="1">
      <alignment horizontal="center" vertical="center"/>
    </xf>
    <xf numFmtId="0" fontId="1" fillId="0" borderId="1" xfId="5" applyFont="1" applyBorder="1" applyAlignment="1" applyProtection="1">
      <alignment horizontal="center" vertical="center"/>
    </xf>
    <xf numFmtId="0" fontId="16" fillId="0" borderId="42"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5" xfId="5" applyFont="1" applyBorder="1" applyAlignment="1" applyProtection="1">
      <alignment horizontal="center" vertical="center"/>
    </xf>
    <xf numFmtId="0" fontId="16" fillId="0" borderId="9" xfId="5" applyFont="1" applyBorder="1" applyAlignment="1" applyProtection="1">
      <alignment horizontal="center" vertical="center"/>
    </xf>
    <xf numFmtId="0" fontId="16" fillId="0" borderId="24" xfId="5" applyFont="1" applyBorder="1" applyAlignment="1" applyProtection="1">
      <alignment horizontal="center" vertical="center"/>
    </xf>
    <xf numFmtId="0" fontId="10" fillId="0" borderId="3" xfId="5" applyFont="1" applyBorder="1" applyAlignment="1" applyProtection="1">
      <alignment horizontal="center"/>
    </xf>
    <xf numFmtId="0" fontId="2" fillId="0" borderId="0" xfId="5" applyFont="1" applyBorder="1" applyAlignment="1" applyProtection="1">
      <alignment horizontal="left"/>
    </xf>
    <xf numFmtId="0" fontId="2" fillId="0" borderId="18" xfId="5" applyFont="1" applyBorder="1" applyAlignment="1" applyProtection="1">
      <alignment horizontal="left"/>
    </xf>
    <xf numFmtId="0" fontId="1" fillId="0" borderId="22" xfId="5" applyFont="1" applyBorder="1" applyAlignment="1" applyProtection="1">
      <alignment horizontal="left"/>
    </xf>
    <xf numFmtId="0" fontId="1" fillId="0" borderId="8" xfId="5" applyFont="1" applyBorder="1" applyAlignment="1" applyProtection="1">
      <alignment horizontal="left"/>
    </xf>
    <xf numFmtId="0" fontId="1" fillId="0" borderId="15" xfId="5" applyFont="1" applyBorder="1" applyAlignment="1" applyProtection="1">
      <alignment horizontal="left"/>
    </xf>
    <xf numFmtId="0" fontId="1" fillId="0" borderId="19" xfId="5" applyFont="1" applyBorder="1" applyAlignment="1" applyProtection="1">
      <alignment horizontal="left"/>
    </xf>
    <xf numFmtId="0" fontId="1" fillId="0" borderId="1" xfId="5" applyFont="1" applyBorder="1" applyAlignment="1" applyProtection="1">
      <alignment horizontal="left"/>
    </xf>
    <xf numFmtId="0" fontId="1" fillId="0" borderId="17" xfId="5" applyFont="1" applyBorder="1" applyAlignment="1" applyProtection="1">
      <alignment horizontal="left"/>
    </xf>
    <xf numFmtId="0" fontId="1" fillId="0" borderId="1" xfId="5" applyFont="1" applyBorder="1" applyAlignment="1" applyProtection="1">
      <alignment horizontal="center"/>
    </xf>
    <xf numFmtId="4" fontId="1" fillId="0" borderId="1" xfId="5" applyNumberFormat="1" applyFont="1" applyBorder="1" applyAlignment="1" applyProtection="1">
      <alignment horizontal="center" wrapText="1"/>
    </xf>
    <xf numFmtId="2" fontId="1" fillId="0" borderId="1" xfId="5" applyNumberFormat="1" applyFont="1" applyBorder="1" applyAlignment="1" applyProtection="1">
      <alignment horizontal="center"/>
    </xf>
    <xf numFmtId="4" fontId="1" fillId="0" borderId="1" xfId="5" applyNumberFormat="1" applyFont="1" applyBorder="1" applyAlignment="1" applyProtection="1">
      <alignment horizontal="center"/>
    </xf>
    <xf numFmtId="4" fontId="1" fillId="0" borderId="17" xfId="5" applyNumberFormat="1" applyFont="1" applyBorder="1" applyAlignment="1" applyProtection="1">
      <alignment horizontal="center"/>
    </xf>
    <xf numFmtId="0" fontId="1" fillId="0" borderId="40" xfId="5" applyFont="1" applyBorder="1" applyAlignment="1" applyProtection="1">
      <alignment horizontal="center"/>
    </xf>
    <xf numFmtId="4" fontId="1" fillId="0" borderId="41" xfId="5" applyNumberFormat="1" applyFont="1" applyBorder="1" applyAlignment="1" applyProtection="1">
      <alignment horizontal="center"/>
    </xf>
    <xf numFmtId="0" fontId="1" fillId="0" borderId="23" xfId="5" applyFont="1" applyBorder="1" applyAlignment="1" applyProtection="1">
      <alignment horizontal="left"/>
    </xf>
    <xf numFmtId="0" fontId="1" fillId="0" borderId="6" xfId="5" applyFont="1" applyBorder="1" applyAlignment="1" applyProtection="1">
      <alignment horizontal="left"/>
    </xf>
    <xf numFmtId="0" fontId="1" fillId="0" borderId="6" xfId="5" applyFont="1" applyBorder="1" applyAlignment="1" applyProtection="1">
      <alignment horizontal="center"/>
    </xf>
    <xf numFmtId="2" fontId="1" fillId="0" borderId="43" xfId="5" applyNumberFormat="1" applyFont="1" applyBorder="1" applyAlignment="1" applyProtection="1">
      <alignment horizontal="center"/>
    </xf>
    <xf numFmtId="0" fontId="1" fillId="0" borderId="44" xfId="5" applyFont="1" applyBorder="1" applyAlignment="1" applyProtection="1">
      <alignment horizontal="center"/>
    </xf>
    <xf numFmtId="0" fontId="1" fillId="0" borderId="43" xfId="5" applyFont="1" applyBorder="1" applyAlignment="1" applyProtection="1">
      <alignment horizontal="center"/>
    </xf>
    <xf numFmtId="0" fontId="7" fillId="6" borderId="0" xfId="5" applyFont="1" applyFill="1" applyAlignment="1" applyProtection="1">
      <alignment horizontal="left"/>
      <protection locked="0"/>
    </xf>
    <xf numFmtId="0" fontId="7" fillId="6" borderId="0" xfId="5" applyFill="1" applyAlignment="1" applyProtection="1">
      <alignment horizontal="left"/>
      <protection locked="0"/>
    </xf>
    <xf numFmtId="0" fontId="7" fillId="6" borderId="9" xfId="5" applyFill="1" applyBorder="1" applyAlignment="1" applyProtection="1">
      <alignment horizontal="left"/>
      <protection locked="0"/>
    </xf>
    <xf numFmtId="166" fontId="7" fillId="6" borderId="0" xfId="5" applyNumberFormat="1" applyFill="1" applyAlignment="1" applyProtection="1">
      <alignment horizontal="center"/>
      <protection locked="0"/>
    </xf>
    <xf numFmtId="166" fontId="7" fillId="6" borderId="9" xfId="5" applyNumberFormat="1" applyFill="1" applyBorder="1" applyAlignment="1" applyProtection="1">
      <alignment horizontal="center"/>
      <protection locked="0"/>
    </xf>
    <xf numFmtId="0" fontId="50" fillId="0" borderId="0" xfId="5" applyFont="1" applyBorder="1" applyAlignment="1" applyProtection="1">
      <alignment horizontal="left" vertical="top" wrapText="1"/>
    </xf>
    <xf numFmtId="0" fontId="1" fillId="0" borderId="0" xfId="5" applyFont="1" applyBorder="1" applyAlignment="1" applyProtection="1">
      <alignment horizontal="left"/>
    </xf>
    <xf numFmtId="0" fontId="7" fillId="0" borderId="0" xfId="5" applyFill="1" applyBorder="1" applyAlignment="1" applyProtection="1">
      <alignment horizontal="center"/>
    </xf>
    <xf numFmtId="0" fontId="7" fillId="0" borderId="9" xfId="5" applyFill="1" applyBorder="1" applyAlignment="1" applyProtection="1">
      <alignment horizontal="center"/>
    </xf>
    <xf numFmtId="4" fontId="10" fillId="0" borderId="29" xfId="5" applyNumberFormat="1" applyFont="1" applyBorder="1" applyAlignment="1" applyProtection="1">
      <alignment horizontal="center" vertical="center"/>
    </xf>
    <xf numFmtId="4" fontId="10" fillId="0" borderId="30" xfId="5" applyNumberFormat="1" applyFont="1" applyBorder="1" applyAlignment="1" applyProtection="1">
      <alignment horizontal="center" vertical="center"/>
    </xf>
    <xf numFmtId="4" fontId="10" fillId="0" borderId="46" xfId="5" applyNumberFormat="1" applyFont="1" applyBorder="1" applyAlignment="1" applyProtection="1">
      <alignment horizontal="center" vertical="center"/>
    </xf>
    <xf numFmtId="4" fontId="10" fillId="0" borderId="48" xfId="5" applyNumberFormat="1" applyFont="1" applyBorder="1" applyAlignment="1" applyProtection="1">
      <alignment horizontal="center" vertical="center"/>
    </xf>
    <xf numFmtId="4" fontId="10" fillId="0" borderId="49" xfId="5" applyNumberFormat="1" applyFont="1" applyBorder="1" applyAlignment="1" applyProtection="1">
      <alignment horizontal="center" vertical="center"/>
    </xf>
    <xf numFmtId="4" fontId="10" fillId="0" borderId="52" xfId="5" applyNumberFormat="1" applyFont="1" applyBorder="1" applyAlignment="1" applyProtection="1">
      <alignment horizontal="center" vertical="center"/>
    </xf>
    <xf numFmtId="0" fontId="10" fillId="0" borderId="10" xfId="5" applyFont="1" applyBorder="1" applyAlignment="1" applyProtection="1">
      <alignment horizontal="left"/>
    </xf>
    <xf numFmtId="0" fontId="1" fillId="0" borderId="0" xfId="5" applyFont="1" applyBorder="1" applyAlignment="1" applyProtection="1">
      <alignment horizontal="left" vertical="top"/>
    </xf>
    <xf numFmtId="0" fontId="2" fillId="0" borderId="28" xfId="5" applyFont="1" applyBorder="1" applyAlignment="1" applyProtection="1">
      <alignment horizontal="left" vertical="center"/>
    </xf>
    <xf numFmtId="0" fontId="2" fillId="0" borderId="29" xfId="5" applyFont="1" applyBorder="1" applyAlignment="1" applyProtection="1">
      <alignment horizontal="left" vertical="center"/>
    </xf>
    <xf numFmtId="0" fontId="2" fillId="0" borderId="18" xfId="5" applyFont="1" applyBorder="1" applyAlignment="1" applyProtection="1">
      <alignment horizontal="left" vertical="center"/>
    </xf>
    <xf numFmtId="0" fontId="2" fillId="0" borderId="46" xfId="5" applyFont="1" applyBorder="1" applyAlignment="1" applyProtection="1">
      <alignment horizontal="left" vertical="center"/>
    </xf>
    <xf numFmtId="0" fontId="2" fillId="0" borderId="31" xfId="5" applyFont="1" applyBorder="1" applyAlignment="1" applyProtection="1">
      <alignment horizontal="left" vertical="center"/>
    </xf>
    <xf numFmtId="0" fontId="2" fillId="0" borderId="49" xfId="5" applyFont="1" applyBorder="1" applyAlignment="1" applyProtection="1">
      <alignment horizontal="left" vertical="center"/>
    </xf>
    <xf numFmtId="0" fontId="2" fillId="0" borderId="29" xfId="5" applyFont="1" applyBorder="1" applyAlignment="1" applyProtection="1">
      <alignment horizontal="center" vertical="center"/>
    </xf>
    <xf numFmtId="0" fontId="2" fillId="0" borderId="46" xfId="5" applyFont="1" applyBorder="1" applyAlignment="1" applyProtection="1">
      <alignment horizontal="center" vertical="center"/>
    </xf>
    <xf numFmtId="0" fontId="2" fillId="0" borderId="49" xfId="5" applyFont="1" applyBorder="1" applyAlignment="1" applyProtection="1">
      <alignment horizontal="center" vertical="center"/>
    </xf>
    <xf numFmtId="3" fontId="7" fillId="0" borderId="29" xfId="5" applyNumberFormat="1" applyBorder="1" applyAlignment="1" applyProtection="1">
      <alignment horizontal="center" vertical="center"/>
    </xf>
    <xf numFmtId="0" fontId="7" fillId="0" borderId="29" xfId="5" applyBorder="1" applyAlignment="1" applyProtection="1">
      <alignment horizontal="center" vertical="center"/>
    </xf>
    <xf numFmtId="3" fontId="7" fillId="0" borderId="46" xfId="5" applyNumberFormat="1" applyBorder="1" applyAlignment="1" applyProtection="1">
      <alignment horizontal="center" vertical="center"/>
    </xf>
    <xf numFmtId="0" fontId="7" fillId="0" borderId="46" xfId="5" applyBorder="1" applyAlignment="1" applyProtection="1">
      <alignment horizontal="center" vertical="center"/>
    </xf>
    <xf numFmtId="0" fontId="7" fillId="0" borderId="49" xfId="5" applyBorder="1" applyAlignment="1" applyProtection="1">
      <alignment horizontal="center" vertical="center"/>
    </xf>
    <xf numFmtId="4" fontId="10" fillId="0" borderId="35" xfId="5" applyNumberFormat="1" applyFont="1" applyBorder="1" applyAlignment="1" applyProtection="1">
      <alignment horizontal="center" vertical="center"/>
    </xf>
    <xf numFmtId="4" fontId="10" fillId="0" borderId="14" xfId="5" applyNumberFormat="1" applyFont="1" applyBorder="1" applyAlignment="1" applyProtection="1">
      <alignment horizontal="center" vertical="center"/>
    </xf>
    <xf numFmtId="4" fontId="10" fillId="0" borderId="50" xfId="5" applyNumberFormat="1" applyFont="1" applyBorder="1" applyAlignment="1" applyProtection="1">
      <alignment horizontal="center" vertical="center"/>
    </xf>
    <xf numFmtId="4" fontId="10" fillId="0" borderId="45" xfId="5" applyNumberFormat="1" applyFont="1" applyBorder="1" applyAlignment="1" applyProtection="1">
      <alignment horizontal="center" vertical="center"/>
    </xf>
    <xf numFmtId="4" fontId="10" fillId="0" borderId="47" xfId="5" applyNumberFormat="1" applyFont="1" applyBorder="1" applyAlignment="1" applyProtection="1">
      <alignment horizontal="center" vertical="center"/>
    </xf>
    <xf numFmtId="4" fontId="10" fillId="0" borderId="51" xfId="5" applyNumberFormat="1" applyFont="1" applyBorder="1" applyAlignment="1" applyProtection="1">
      <alignment horizontal="center" vertical="center"/>
    </xf>
    <xf numFmtId="0" fontId="51" fillId="0" borderId="0" xfId="5" applyFont="1" applyBorder="1" applyAlignment="1" applyProtection="1">
      <alignment horizontal="left" vertical="top" wrapText="1"/>
    </xf>
    <xf numFmtId="0" fontId="51" fillId="0" borderId="0" xfId="5" applyFont="1" applyBorder="1" applyAlignment="1" applyProtection="1">
      <alignment horizontal="left" vertical="top"/>
    </xf>
    <xf numFmtId="0" fontId="2" fillId="0" borderId="0" xfId="5" applyFont="1" applyFill="1" applyBorder="1" applyAlignment="1" applyProtection="1">
      <alignment horizontal="left"/>
    </xf>
    <xf numFmtId="0" fontId="2" fillId="0" borderId="10" xfId="5" applyFont="1" applyFill="1" applyBorder="1" applyAlignment="1" applyProtection="1">
      <alignment horizontal="left"/>
    </xf>
    <xf numFmtId="169" fontId="10" fillId="0" borderId="0" xfId="5" applyNumberFormat="1" applyFont="1" applyBorder="1" applyAlignment="1" applyProtection="1">
      <alignment horizontal="center"/>
    </xf>
    <xf numFmtId="169" fontId="7" fillId="0" borderId="0" xfId="5" applyNumberFormat="1" applyProtection="1"/>
    <xf numFmtId="169" fontId="7" fillId="0" borderId="9" xfId="5" applyNumberFormat="1" applyBorder="1" applyProtection="1"/>
    <xf numFmtId="14" fontId="1" fillId="6" borderId="0" xfId="5" applyNumberFormat="1" applyFont="1" applyFill="1" applyBorder="1" applyAlignment="1" applyProtection="1">
      <alignment horizontal="left"/>
      <protection locked="0"/>
    </xf>
    <xf numFmtId="0" fontId="1" fillId="6" borderId="0" xfId="5" applyFont="1" applyFill="1" applyBorder="1" applyAlignment="1" applyProtection="1">
      <alignment horizontal="left"/>
      <protection locked="0"/>
    </xf>
    <xf numFmtId="0" fontId="1" fillId="6" borderId="9" xfId="5" applyFont="1" applyFill="1" applyBorder="1" applyAlignment="1" applyProtection="1">
      <alignment horizontal="left"/>
      <protection locked="0"/>
    </xf>
    <xf numFmtId="0" fontId="7" fillId="0" borderId="0" xfId="5" applyFont="1" applyFill="1" applyBorder="1" applyAlignment="1" applyProtection="1">
      <alignment horizontal="left"/>
    </xf>
    <xf numFmtId="0" fontId="7" fillId="0" borderId="0" xfId="5" applyFill="1" applyBorder="1" applyAlignment="1" applyProtection="1">
      <alignment horizontal="left"/>
    </xf>
    <xf numFmtId="0" fontId="7" fillId="0" borderId="9" xfId="5" applyFill="1" applyBorder="1" applyAlignment="1" applyProtection="1">
      <alignment horizontal="left"/>
    </xf>
    <xf numFmtId="169" fontId="7" fillId="0" borderId="0" xfId="5" applyNumberFormat="1" applyFill="1" applyBorder="1" applyAlignment="1" applyProtection="1">
      <alignment horizontal="left"/>
    </xf>
    <xf numFmtId="169" fontId="7" fillId="0" borderId="9" xfId="5" applyNumberFormat="1" applyFill="1" applyBorder="1" applyAlignment="1" applyProtection="1">
      <alignment horizontal="left"/>
    </xf>
    <xf numFmtId="0" fontId="1" fillId="0" borderId="10" xfId="5" applyFont="1" applyBorder="1" applyAlignment="1" applyProtection="1">
      <alignment horizontal="left"/>
    </xf>
    <xf numFmtId="0" fontId="30" fillId="0" borderId="33" xfId="5" applyFont="1" applyBorder="1" applyAlignment="1" applyProtection="1">
      <alignment horizontal="center"/>
    </xf>
    <xf numFmtId="0" fontId="30" fillId="0" borderId="34" xfId="5" applyFont="1" applyBorder="1" applyAlignment="1" applyProtection="1">
      <alignment horizontal="center"/>
    </xf>
    <xf numFmtId="0" fontId="7" fillId="0" borderId="0" xfId="5" applyFont="1" applyBorder="1" applyAlignment="1" applyProtection="1">
      <alignment horizontal="left"/>
    </xf>
    <xf numFmtId="0" fontId="7" fillId="0" borderId="9" xfId="5" applyBorder="1" applyAlignment="1" applyProtection="1">
      <alignment horizontal="left"/>
    </xf>
    <xf numFmtId="169" fontId="7" fillId="0" borderId="0" xfId="5" applyNumberFormat="1" applyBorder="1" applyAlignment="1" applyProtection="1">
      <alignment horizontal="left"/>
    </xf>
    <xf numFmtId="169" fontId="7" fillId="0" borderId="9" xfId="5" applyNumberFormat="1" applyBorder="1" applyAlignment="1" applyProtection="1">
      <alignment horizontal="left"/>
    </xf>
    <xf numFmtId="0" fontId="1" fillId="0" borderId="9" xfId="5" applyFont="1" applyBorder="1" applyAlignment="1" applyProtection="1">
      <alignment horizontal="left"/>
    </xf>
    <xf numFmtId="49" fontId="1" fillId="0" borderId="1" xfId="5" applyNumberFormat="1" applyFont="1" applyFill="1" applyBorder="1" applyAlignment="1" applyProtection="1">
      <alignment horizontal="center" vertical="center" wrapText="1"/>
    </xf>
    <xf numFmtId="4" fontId="10" fillId="0" borderId="16" xfId="5" applyNumberFormat="1" applyFont="1" applyFill="1" applyBorder="1" applyAlignment="1" applyProtection="1">
      <alignment horizontal="center" vertical="center"/>
    </xf>
    <xf numFmtId="4" fontId="10" fillId="0" borderId="11" xfId="5" applyNumberFormat="1" applyFont="1" applyFill="1" applyBorder="1" applyAlignment="1" applyProtection="1">
      <alignment horizontal="center" vertical="center"/>
    </xf>
    <xf numFmtId="4" fontId="10" fillId="0" borderId="23" xfId="5" applyNumberFormat="1" applyFont="1" applyFill="1" applyBorder="1" applyAlignment="1" applyProtection="1">
      <alignment horizontal="center" vertical="center"/>
    </xf>
    <xf numFmtId="4" fontId="10" fillId="0" borderId="14" xfId="5" applyNumberFormat="1" applyFont="1" applyFill="1" applyBorder="1" applyAlignment="1" applyProtection="1">
      <alignment horizontal="center" vertical="center"/>
    </xf>
    <xf numFmtId="4" fontId="10" fillId="0" borderId="0" xfId="5" applyNumberFormat="1" applyFont="1" applyFill="1" applyBorder="1" applyAlignment="1" applyProtection="1">
      <alignment horizontal="center" vertical="center"/>
    </xf>
    <xf numFmtId="4" fontId="10" fillId="0" borderId="18" xfId="5" applyNumberFormat="1" applyFont="1" applyFill="1" applyBorder="1" applyAlignment="1" applyProtection="1">
      <alignment horizontal="center" vertical="center"/>
    </xf>
    <xf numFmtId="4" fontId="10" fillId="0" borderId="15" xfId="5" applyNumberFormat="1" applyFont="1" applyFill="1" applyBorder="1" applyAlignment="1" applyProtection="1">
      <alignment horizontal="center" vertical="center"/>
    </xf>
    <xf numFmtId="4" fontId="10" fillId="0" borderId="9" xfId="5" applyNumberFormat="1" applyFont="1" applyFill="1" applyBorder="1" applyAlignment="1" applyProtection="1">
      <alignment horizontal="center" vertical="center"/>
    </xf>
    <xf numFmtId="4" fontId="10" fillId="0" borderId="22" xfId="5" applyNumberFormat="1" applyFont="1" applyFill="1" applyBorder="1" applyAlignment="1" applyProtection="1">
      <alignment horizontal="center" vertical="center"/>
    </xf>
    <xf numFmtId="4" fontId="10" fillId="0" borderId="1" xfId="5" applyNumberFormat="1" applyFont="1" applyBorder="1" applyAlignment="1" applyProtection="1">
      <alignment horizontal="center" vertical="center"/>
    </xf>
    <xf numFmtId="0" fontId="2" fillId="0" borderId="0" xfId="5" applyFont="1" applyAlignment="1" applyProtection="1">
      <alignment horizontal="left"/>
    </xf>
    <xf numFmtId="0" fontId="1" fillId="0" borderId="0" xfId="5" quotePrefix="1" applyFont="1" applyFill="1" applyAlignment="1" applyProtection="1">
      <alignment horizontal="left" vertical="top" wrapText="1"/>
    </xf>
    <xf numFmtId="0" fontId="2" fillId="0" borderId="0" xfId="5" applyFont="1" applyAlignment="1" applyProtection="1">
      <alignment horizontal="center"/>
    </xf>
    <xf numFmtId="0" fontId="1" fillId="0" borderId="0" xfId="5" quotePrefix="1" applyFont="1" applyAlignment="1" applyProtection="1">
      <alignment horizontal="left" vertical="top" wrapText="1"/>
    </xf>
    <xf numFmtId="0" fontId="1" fillId="0" borderId="0" xfId="5" quotePrefix="1" applyFont="1" applyAlignment="1" applyProtection="1">
      <alignment horizontal="left"/>
    </xf>
    <xf numFmtId="0" fontId="1" fillId="0" borderId="0" xfId="5" applyFont="1" applyAlignment="1" applyProtection="1">
      <alignment horizontal="left"/>
    </xf>
    <xf numFmtId="0" fontId="16" fillId="0" borderId="0" xfId="5" applyFont="1" applyAlignment="1" applyProtection="1">
      <alignment horizontal="center"/>
    </xf>
    <xf numFmtId="0" fontId="7" fillId="0" borderId="0" xfId="5" applyBorder="1" applyAlignment="1" applyProtection="1">
      <alignment horizontal="center"/>
    </xf>
    <xf numFmtId="0" fontId="7" fillId="0" borderId="9" xfId="5" applyBorder="1" applyAlignment="1" applyProtection="1">
      <alignment horizontal="center"/>
    </xf>
    <xf numFmtId="0" fontId="1" fillId="0" borderId="11" xfId="5" applyFont="1" applyBorder="1" applyAlignment="1" applyProtection="1">
      <alignment horizontal="center"/>
    </xf>
    <xf numFmtId="0" fontId="1" fillId="0" borderId="0" xfId="5" applyFont="1" applyBorder="1" applyAlignment="1" applyProtection="1">
      <alignment horizontal="center"/>
    </xf>
    <xf numFmtId="0" fontId="7" fillId="0" borderId="0" xfId="5" applyFont="1" applyAlignment="1" applyProtection="1">
      <alignment horizontal="left"/>
    </xf>
    <xf numFmtId="0" fontId="7" fillId="0" borderId="0" xfId="5" applyAlignment="1" applyProtection="1">
      <alignment horizontal="left"/>
    </xf>
    <xf numFmtId="169" fontId="7" fillId="0" borderId="0" xfId="5" applyNumberFormat="1" applyBorder="1" applyAlignment="1" applyProtection="1">
      <alignment horizontal="center"/>
    </xf>
    <xf numFmtId="169" fontId="7" fillId="0" borderId="9" xfId="5" applyNumberFormat="1" applyBorder="1" applyAlignment="1" applyProtection="1">
      <alignment horizontal="center"/>
    </xf>
    <xf numFmtId="0" fontId="50" fillId="0" borderId="0" xfId="5" applyFont="1" applyBorder="1" applyAlignment="1" applyProtection="1">
      <alignment horizontal="left"/>
    </xf>
    <xf numFmtId="0" fontId="2" fillId="0" borderId="0" xfId="5" applyFont="1" applyBorder="1" applyAlignment="1" applyProtection="1">
      <alignment horizontal="left" wrapText="1"/>
    </xf>
    <xf numFmtId="0" fontId="2" fillId="0" borderId="9" xfId="5" applyFont="1" applyBorder="1" applyAlignment="1" applyProtection="1">
      <alignment horizontal="left" wrapText="1"/>
    </xf>
    <xf numFmtId="0" fontId="49" fillId="0" borderId="0" xfId="5" applyFont="1" applyBorder="1" applyAlignment="1" applyProtection="1">
      <alignment horizontal="center" vertical="center" wrapText="1"/>
    </xf>
    <xf numFmtId="0" fontId="49" fillId="0" borderId="9" xfId="5" applyFont="1" applyBorder="1" applyAlignment="1" applyProtection="1">
      <alignment horizontal="center" vertical="center" wrapText="1"/>
    </xf>
    <xf numFmtId="0" fontId="2" fillId="0" borderId="0" xfId="5" applyFont="1" applyBorder="1" applyAlignment="1" applyProtection="1">
      <alignment horizontal="right"/>
    </xf>
    <xf numFmtId="0" fontId="7" fillId="0" borderId="12" xfId="5" applyBorder="1" applyAlignment="1" applyProtection="1">
      <alignment horizontal="center" vertical="center"/>
    </xf>
    <xf numFmtId="0" fontId="7" fillId="0" borderId="27" xfId="5" applyBorder="1" applyAlignment="1" applyProtection="1">
      <alignment horizontal="center" vertical="center"/>
    </xf>
    <xf numFmtId="0" fontId="52" fillId="0" borderId="0" xfId="5" applyFont="1" applyAlignment="1" applyProtection="1">
      <alignment horizontal="center"/>
    </xf>
    <xf numFmtId="0" fontId="7" fillId="0" borderId="0" xfId="5" applyFont="1" applyAlignment="1" applyProtection="1">
      <alignment horizontal="left" vertical="center" wrapText="1"/>
    </xf>
    <xf numFmtId="0" fontId="7" fillId="0" borderId="0" xfId="5" applyAlignment="1" applyProtection="1">
      <alignment horizontal="left" vertical="center"/>
    </xf>
    <xf numFmtId="0" fontId="26" fillId="0" borderId="10" xfId="5" applyFont="1" applyBorder="1" applyAlignment="1" applyProtection="1">
      <alignment horizontal="center" vertical="center"/>
    </xf>
    <xf numFmtId="0" fontId="7" fillId="0" borderId="4" xfId="5" applyBorder="1" applyAlignment="1" applyProtection="1">
      <alignment horizontal="center"/>
    </xf>
    <xf numFmtId="0" fontId="7" fillId="0" borderId="10" xfId="5" applyBorder="1" applyAlignment="1" applyProtection="1">
      <alignment horizontal="center"/>
    </xf>
    <xf numFmtId="0" fontId="7" fillId="0" borderId="13" xfId="5" applyBorder="1" applyAlignment="1" applyProtection="1">
      <alignment horizontal="center"/>
    </xf>
    <xf numFmtId="0" fontId="7" fillId="0" borderId="0" xfId="5" applyFont="1" applyAlignment="1" applyProtection="1">
      <alignment horizontal="left" vertical="center"/>
    </xf>
    <xf numFmtId="0" fontId="10" fillId="0" borderId="0" xfId="5" applyFont="1" applyAlignment="1" applyProtection="1">
      <alignment horizontal="left" vertical="center"/>
    </xf>
    <xf numFmtId="0" fontId="7" fillId="10" borderId="0" xfId="5" applyFill="1" applyAlignment="1" applyProtection="1">
      <alignment horizontal="center" vertical="center"/>
    </xf>
    <xf numFmtId="0" fontId="7" fillId="0" borderId="0" xfId="5" applyFont="1" applyFill="1" applyAlignment="1" applyProtection="1">
      <alignment horizontal="left" vertical="center"/>
    </xf>
    <xf numFmtId="43" fontId="2" fillId="9" borderId="0" xfId="1" applyFont="1" applyFill="1" applyAlignment="1">
      <alignment horizontal="center"/>
    </xf>
    <xf numFmtId="0" fontId="9" fillId="9" borderId="0" xfId="0" applyFont="1" applyFill="1" applyBorder="1" applyAlignment="1" applyProtection="1">
      <alignment horizontal="center"/>
    </xf>
    <xf numFmtId="0" fontId="9" fillId="9" borderId="0" xfId="0" applyFont="1" applyFill="1" applyBorder="1" applyAlignment="1" applyProtection="1">
      <alignment horizontal="center" textRotation="90" wrapText="1"/>
    </xf>
    <xf numFmtId="0" fontId="2" fillId="0" borderId="0" xfId="0" applyFont="1" applyAlignment="1">
      <alignment horizontal="center"/>
    </xf>
    <xf numFmtId="0" fontId="2" fillId="9" borderId="0" xfId="0" applyFont="1" applyFill="1" applyAlignment="1">
      <alignment horizontal="center"/>
    </xf>
  </cellXfs>
  <cellStyles count="6">
    <cellStyle name="Komma" xfId="1" builtinId="3"/>
    <cellStyle name="Link" xfId="4" builtinId="8"/>
    <cellStyle name="Prozent" xfId="2" builtinId="5"/>
    <cellStyle name="Standard" xfId="0" builtinId="0"/>
    <cellStyle name="Standard 2" xfId="3"/>
    <cellStyle name="Standard 3" xfId="5"/>
  </cellStyles>
  <dxfs count="2">
    <dxf>
      <font>
        <condense val="0"/>
        <extend val="0"/>
        <color indexed="9"/>
      </font>
    </dxf>
    <dxf>
      <font>
        <condense val="0"/>
        <extend val="0"/>
        <color indexed="9"/>
      </font>
    </dxf>
  </dxfs>
  <tableStyles count="0" defaultTableStyle="TableStyleMedium9"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Drop" dropLines="6" dropStyle="combo" dx="15" fmlaLink="$K$28" fmlaRange="'Pauschalansätze etc.'!$AA$4:$AA$9" noThreeD="1" sel="6" val="0"/>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Drop" dropLines="31" dropStyle="combo" dx="16" fmlaLink="$F$15" fmlaRange="Tariftabelle!AH4:AH34" sel="3" val="0"/>
</file>

<file path=xl/ctrlProps/ctrlProp47.xml><?xml version="1.0" encoding="utf-8"?>
<formControlPr xmlns="http://schemas.microsoft.com/office/spreadsheetml/2009/9/main" objectType="Drop" dropLines="6" dropStyle="combo" dx="16" fmlaLink="$D$17" fmlaRange="'Pauschalansätze etc.'!$B$3:$B$8" sel="1" val="0"/>
</file>

<file path=xl/ctrlProps/ctrlProp48.xml><?xml version="1.0" encoding="utf-8"?>
<formControlPr xmlns="http://schemas.microsoft.com/office/spreadsheetml/2009/9/main" objectType="Drop" dropLines="6" dropStyle="combo" dx="16" fmlaLink="$G$17" fmlaRange="'Pauschalansätze etc.'!$B$3:$B$8" sel="6" val="0"/>
</file>

<file path=xl/ctrlProps/ctrlProp49.xml><?xml version="1.0" encoding="utf-8"?>
<formControlPr xmlns="http://schemas.microsoft.com/office/spreadsheetml/2009/9/main" objectType="Drop" dropLines="6" dropStyle="combo" dx="16" fmlaLink="$J$17" fmlaRange="'Pauschalansätze etc.'!$B$3:$B$8" sel="6" val="0"/>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Drop" dropLines="6" dropStyle="combo" dx="16" fmlaLink="$M$17" fmlaRange="'Pauschalansätze etc.'!$B$3:$B$8" sel="6" val="0"/>
</file>

<file path=xl/ctrlProps/ctrlProp51.xml><?xml version="1.0" encoding="utf-8"?>
<formControlPr xmlns="http://schemas.microsoft.com/office/spreadsheetml/2009/9/main" objectType="Drop" dropLines="5" dropStyle="combo" dx="16" fmlaLink="$D$19" fmlaRange="'Pauschalansätze etc.'!$B$15:$B$19" sel="5" val="0"/>
</file>

<file path=xl/ctrlProps/ctrlProp52.xml><?xml version="1.0" encoding="utf-8"?>
<formControlPr xmlns="http://schemas.microsoft.com/office/spreadsheetml/2009/9/main" objectType="Drop" dropLines="5" dropStyle="combo" dx="16" fmlaLink="$G$19" fmlaRange="'Pauschalansätze etc.'!$B$15:$B$19" sel="5" val="0"/>
</file>

<file path=xl/ctrlProps/ctrlProp53.xml><?xml version="1.0" encoding="utf-8"?>
<formControlPr xmlns="http://schemas.microsoft.com/office/spreadsheetml/2009/9/main" objectType="Drop" dropLines="5" dropStyle="combo" dx="16" fmlaLink="$J$19" fmlaRange="'Pauschalansätze etc.'!$B$15:$B$19" sel="5" val="0"/>
</file>

<file path=xl/ctrlProps/ctrlProp54.xml><?xml version="1.0" encoding="utf-8"?>
<formControlPr xmlns="http://schemas.microsoft.com/office/spreadsheetml/2009/9/main" objectType="Drop" dropLines="5" dropStyle="combo" dx="16" fmlaLink="$M$19" fmlaRange="'Pauschalansätze etc.'!$B$15:$B$19" sel="5" val="0"/>
</file>

<file path=xl/ctrlProps/ctrlProp55.xml><?xml version="1.0" encoding="utf-8"?>
<formControlPr xmlns="http://schemas.microsoft.com/office/spreadsheetml/2009/9/main" objectType="Drop" dropLines="4" dropStyle="combo" dx="16" fmlaLink="$D$18" fmlaRange="'Pauschalansätze etc.'!$B$10:$B$13" sel="4" val="0"/>
</file>

<file path=xl/ctrlProps/ctrlProp56.xml><?xml version="1.0" encoding="utf-8"?>
<formControlPr xmlns="http://schemas.microsoft.com/office/spreadsheetml/2009/9/main" objectType="Drop" dropLines="4" dropStyle="combo" dx="16" fmlaLink="$G$18" fmlaRange="'Pauschalansätze etc.'!$B$10:$B$13" sel="4" val="0"/>
</file>

<file path=xl/ctrlProps/ctrlProp57.xml><?xml version="1.0" encoding="utf-8"?>
<formControlPr xmlns="http://schemas.microsoft.com/office/spreadsheetml/2009/9/main" objectType="Drop" dropLines="4" dropStyle="combo" dx="16" fmlaLink="$J$18" fmlaRange="'Pauschalansätze etc.'!$B$10:$B$13" sel="4" val="0"/>
</file>

<file path=xl/ctrlProps/ctrlProp58.xml><?xml version="1.0" encoding="utf-8"?>
<formControlPr xmlns="http://schemas.microsoft.com/office/spreadsheetml/2009/9/main" objectType="Drop" dropLines="4" dropStyle="combo" dx="16" fmlaLink="$M$18" fmlaRange="'Pauschalansätze etc.'!$B$10:$B$13" sel="4" val="0"/>
</file>

<file path=xl/ctrlProps/ctrlProp59.xml><?xml version="1.0" encoding="utf-8"?>
<formControlPr xmlns="http://schemas.microsoft.com/office/spreadsheetml/2009/9/main" objectType="Drop" dropLines="6" dropStyle="combo" dx="16" fmlaLink="$P$17" fmlaRange="'Pauschalansätze etc.'!$B$3:$B$8" sel="6" val="0"/>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Drop" dropLines="5" dropStyle="combo" dx="16" fmlaLink="$P$19" fmlaRange="'Pauschalansätze etc.'!$B$15:$B$19" sel="5" val="0"/>
</file>

<file path=xl/ctrlProps/ctrlProp61.xml><?xml version="1.0" encoding="utf-8"?>
<formControlPr xmlns="http://schemas.microsoft.com/office/spreadsheetml/2009/9/main" objectType="Drop" dropLines="4" dropStyle="combo" dx="16" fmlaLink="$P$18" fmlaRange="'Pauschalansätze etc.'!$B$10:$B$13" sel="4" val="0"/>
</file>

<file path=xl/ctrlProps/ctrlProp62.xml><?xml version="1.0" encoding="utf-8"?>
<formControlPr xmlns="http://schemas.microsoft.com/office/spreadsheetml/2009/9/main" objectType="Drop" dropLines="6" dropStyle="combo" dx="16" fmlaLink="$S$17" fmlaRange="'Pauschalansätze etc.'!$B$3:$B$8" sel="6" val="0"/>
</file>

<file path=xl/ctrlProps/ctrlProp63.xml><?xml version="1.0" encoding="utf-8"?>
<formControlPr xmlns="http://schemas.microsoft.com/office/spreadsheetml/2009/9/main" objectType="Drop" dropLines="5" dropStyle="combo" dx="16" fmlaLink="$S$19" fmlaRange="'Pauschalansätze etc.'!$B$15:$B$19" sel="5" val="0"/>
</file>

<file path=xl/ctrlProps/ctrlProp64.xml><?xml version="1.0" encoding="utf-8"?>
<formControlPr xmlns="http://schemas.microsoft.com/office/spreadsheetml/2009/9/main" objectType="Drop" dropLines="4" dropStyle="combo" dx="16" fmlaLink="$S$18" fmlaRange="'Pauschalansätze etc.'!$B$10:$B$13" sel="4" val="0"/>
</file>

<file path=xl/ctrlProps/ctrlProp65.xml><?xml version="1.0" encoding="utf-8"?>
<formControlPr xmlns="http://schemas.microsoft.com/office/spreadsheetml/2009/9/main" objectType="Drop" dropLines="6" dropStyle="combo" dx="16" fmlaLink="$V$17" fmlaRange="'Pauschalansätze etc.'!$B$3:$B$8" sel="6" val="0"/>
</file>

<file path=xl/ctrlProps/ctrlProp66.xml><?xml version="1.0" encoding="utf-8"?>
<formControlPr xmlns="http://schemas.microsoft.com/office/spreadsheetml/2009/9/main" objectType="Drop" dropLines="5" dropStyle="combo" dx="16" fmlaLink="$V$19" fmlaRange="'Pauschalansätze etc.'!$B$15:$B$19" sel="5" val="0"/>
</file>

<file path=xl/ctrlProps/ctrlProp67.xml><?xml version="1.0" encoding="utf-8"?>
<formControlPr xmlns="http://schemas.microsoft.com/office/spreadsheetml/2009/9/main" objectType="Drop" dropLines="4" dropStyle="combo" dx="16" fmlaLink="$V$18" fmlaRange="'Pauschalansätze etc.'!$B$10:$B$13" sel="4" val="0"/>
</file>

<file path=xl/ctrlProps/ctrlProp68.xml><?xml version="1.0" encoding="utf-8"?>
<formControlPr xmlns="http://schemas.microsoft.com/office/spreadsheetml/2009/9/main" objectType="Drop" dropLines="6" dropStyle="combo" dx="16" fmlaLink="$Y$17" fmlaRange="'Pauschalansätze etc.'!$B$3:$B$8" sel="6" val="0"/>
</file>

<file path=xl/ctrlProps/ctrlProp69.xml><?xml version="1.0" encoding="utf-8"?>
<formControlPr xmlns="http://schemas.microsoft.com/office/spreadsheetml/2009/9/main" objectType="Drop" dropLines="5" dropStyle="combo" dx="16" fmlaLink="$Y$19" fmlaRange="'Pauschalansätze etc.'!$B$15:$B$19" sel="5" val="0"/>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Drop" dropLines="4" dropStyle="combo" dx="16" fmlaLink="$Y$18" fmlaRange="'Pauschalansätze etc.'!$B$10:$B$13" sel="4" val="0"/>
</file>

<file path=xl/ctrlProps/ctrlProp71.xml><?xml version="1.0" encoding="utf-8"?>
<formControlPr xmlns="http://schemas.microsoft.com/office/spreadsheetml/2009/9/main" objectType="Drop" dropStyle="combo" dx="15" fmlaLink="$E$8" fmlaRange="'Pauschalansätze etc.'!$B$21:$B$24" noThreeD="1" sel="1" val="0"/>
</file>

<file path=xl/ctrlProps/ctrlProp72.xml><?xml version="1.0" encoding="utf-8"?>
<formControlPr xmlns="http://schemas.microsoft.com/office/spreadsheetml/2009/9/main" objectType="CheckBox" fmlaLink="$E$11" lockText="1"/>
</file>

<file path=xl/ctrlProps/ctrlProp73.xml><?xml version="1.0" encoding="utf-8"?>
<formControlPr xmlns="http://schemas.microsoft.com/office/spreadsheetml/2009/9/main" objectType="Drop" dropStyle="combo" dx="15" fmlaLink="$E$12" fmlaRange="'Pauschalansätze etc.'!$B$28:$B$32" noThreeD="1" sel="5" val="0"/>
</file>

<file path=xl/ctrlProps/ctrlProp74.xml><?xml version="1.0" encoding="utf-8"?>
<formControlPr xmlns="http://schemas.microsoft.com/office/spreadsheetml/2009/9/main" objectType="CheckBox" fmlaLink="$E$13" lockText="1"/>
</file>

<file path=xl/ctrlProps/ctrlProp75.xml><?xml version="1.0" encoding="utf-8"?>
<formControlPr xmlns="http://schemas.microsoft.com/office/spreadsheetml/2009/9/main" objectType="Drop" dropStyle="combo" dx="15" fmlaLink="$E$15" fmlaRange="'Pauschalansätze etc.'!$B$35:$B$39" noThreeD="1" sel="5" val="0"/>
</file>

<file path=xl/ctrlProps/ctrlProp76.xml><?xml version="1.0" encoding="utf-8"?>
<formControlPr xmlns="http://schemas.microsoft.com/office/spreadsheetml/2009/9/main" objectType="Drop" dropLines="6" dropStyle="combo" dx="15" fmlaLink="$E$19" fmlaRange="'Pauschalansätze etc.'!$B$42:$B$47" noThreeD="1" sel="6" val="0"/>
</file>

<file path=xl/ctrlProps/ctrlProp77.xml><?xml version="1.0" encoding="utf-8"?>
<formControlPr xmlns="http://schemas.microsoft.com/office/spreadsheetml/2009/9/main" objectType="CheckBox" fmlaLink="$E$21" lockText="1"/>
</file>

<file path=xl/ctrlProps/ctrlProp78.xml><?xml version="1.0" encoding="utf-8"?>
<formControlPr xmlns="http://schemas.microsoft.com/office/spreadsheetml/2009/9/main" objectType="CheckBox" fmlaLink="$E$22" lockText="1"/>
</file>

<file path=xl/ctrlProps/ctrlProp79.xml><?xml version="1.0" encoding="utf-8"?>
<formControlPr xmlns="http://schemas.microsoft.com/office/spreadsheetml/2009/9/main" objectType="Drop" dropLines="6" dropStyle="combo" dx="15" fmlaLink="$E$20" fmlaRange="'Pauschalansätze etc.'!$B$42:$B$47" noThreeD="1" sel="6" val="0"/>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fmlaLink="$I$11" lockText="1"/>
</file>

<file path=xl/ctrlProps/ctrlProp81.xml><?xml version="1.0" encoding="utf-8"?>
<formControlPr xmlns="http://schemas.microsoft.com/office/spreadsheetml/2009/9/main" objectType="Drop" dropStyle="combo" dx="15" fmlaLink="$I$12" fmlaRange="'Pauschalansätze etc.'!$B$28:$B$32" noThreeD="1" sel="5" val="0"/>
</file>

<file path=xl/ctrlProps/ctrlProp82.xml><?xml version="1.0" encoding="utf-8"?>
<formControlPr xmlns="http://schemas.microsoft.com/office/spreadsheetml/2009/9/main" objectType="CheckBox" fmlaLink="$I$13" lockText="1"/>
</file>

<file path=xl/ctrlProps/ctrlProp83.xml><?xml version="1.0" encoding="utf-8"?>
<formControlPr xmlns="http://schemas.microsoft.com/office/spreadsheetml/2009/9/main" objectType="Drop" dropStyle="combo" dx="15" fmlaLink="$I$15" fmlaRange="'Pauschalansätze etc.'!$B$35:$B$39" noThreeD="1" sel="5" val="0"/>
</file>

<file path=xl/ctrlProps/ctrlProp84.xml><?xml version="1.0" encoding="utf-8"?>
<formControlPr xmlns="http://schemas.microsoft.com/office/spreadsheetml/2009/9/main" objectType="CheckBox" fmlaLink="$M$11" lockText="1"/>
</file>

<file path=xl/ctrlProps/ctrlProp85.xml><?xml version="1.0" encoding="utf-8"?>
<formControlPr xmlns="http://schemas.microsoft.com/office/spreadsheetml/2009/9/main" objectType="Drop" dropStyle="combo" dx="15" fmlaLink="$M$12" fmlaRange="'Pauschalansätze etc.'!$B$28:$B$32" noThreeD="1" sel="5" val="0"/>
</file>

<file path=xl/ctrlProps/ctrlProp86.xml><?xml version="1.0" encoding="utf-8"?>
<formControlPr xmlns="http://schemas.microsoft.com/office/spreadsheetml/2009/9/main" objectType="CheckBox" fmlaLink="$M$13" lockText="1"/>
</file>

<file path=xl/ctrlProps/ctrlProp87.xml><?xml version="1.0" encoding="utf-8"?>
<formControlPr xmlns="http://schemas.microsoft.com/office/spreadsheetml/2009/9/main" objectType="Drop" dropStyle="combo" dx="15" fmlaLink="$M$15" fmlaRange="'Pauschalansätze etc.'!$B$35:$B$39" noThreeD="1" sel="5" val="0"/>
</file>

<file path=xl/ctrlProps/ctrlProp88.xml><?xml version="1.0" encoding="utf-8"?>
<formControlPr xmlns="http://schemas.microsoft.com/office/spreadsheetml/2009/9/main" objectType="Drop" dropStyle="combo" dx="15" fmlaLink="$I$8" fmlaRange="'Pauschalansätze etc.'!$B$21:$B$24" noThreeD="1" sel="1" val="0"/>
</file>

<file path=xl/ctrlProps/ctrlProp89.xml><?xml version="1.0" encoding="utf-8"?>
<formControlPr xmlns="http://schemas.microsoft.com/office/spreadsheetml/2009/9/main" objectType="Drop" dropStyle="combo" dx="15" fmlaLink="$M$8" fmlaRange="'Pauschalansätze etc.'!$B$21:$B$24" noThreeD="1" sel="1" val="0"/>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fmlaLink="$M$19" lockText="1"/>
</file>

<file path=xl/ctrlProps/ctrlProp91.xml><?xml version="1.0" encoding="utf-8"?>
<formControlPr xmlns="http://schemas.microsoft.com/office/spreadsheetml/2009/9/main" objectType="CheckBox" fmlaLink="$M$20" lockText="1"/>
</file>

<file path=xl/ctrlProps/ctrlProp92.xml><?xml version="1.0" encoding="utf-8"?>
<formControlPr xmlns="http://schemas.microsoft.com/office/spreadsheetml/2009/9/main" objectType="CheckBox" fmlaLink="$M$21" lockText="1"/>
</file>

<file path=xl/ctrlProps/ctrlProp93.xml><?xml version="1.0" encoding="utf-8"?>
<formControlPr xmlns="http://schemas.microsoft.com/office/spreadsheetml/2009/9/main" objectType="CheckBox" fmlaLink="$M$22" lockText="1"/>
</file>

<file path=xl/ctrlProps/ctrlProp94.xml><?xml version="1.0" encoding="utf-8"?>
<formControlPr xmlns="http://schemas.microsoft.com/office/spreadsheetml/2009/9/main" objectType="CheckBox" fmlaLink="$M$23" lockText="1"/>
</file>

<file path=xl/ctrlProps/ctrlProp95.xml><?xml version="1.0" encoding="utf-8"?>
<formControlPr xmlns="http://schemas.microsoft.com/office/spreadsheetml/2009/9/main" objectType="Drop" dropLines="6" dropStyle="combo" dx="15" fmlaLink="$D$26" fmlaRange="'Pauschalansätze etc.'!$AA$4:$AA$9" noThreeD="1" sel="6" val="0"/>
</file>

<file path=xl/ctrlProps/ctrlProp96.xml><?xml version="1.0" encoding="utf-8"?>
<formControlPr xmlns="http://schemas.microsoft.com/office/spreadsheetml/2009/9/main" objectType="Drop" dropLines="6" dropStyle="combo" dx="15" fmlaLink="$D$27" fmlaRange="'Pauschalansätze etc.'!$AA$4:$AA$9" noThreeD="1" sel="6" val="0"/>
</file>

<file path=xl/ctrlProps/ctrlProp97.xml><?xml version="1.0" encoding="utf-8"?>
<formControlPr xmlns="http://schemas.microsoft.com/office/spreadsheetml/2009/9/main" objectType="Drop" dropLines="6" dropStyle="combo" dx="15" fmlaLink="$D$28" fmlaRange="'Pauschalansätze etc.'!$AA$4:$AA$9" noThreeD="1" sel="6" val="0"/>
</file>

<file path=xl/ctrlProps/ctrlProp98.xml><?xml version="1.0" encoding="utf-8"?>
<formControlPr xmlns="http://schemas.microsoft.com/office/spreadsheetml/2009/9/main" objectType="Drop" dropLines="6" dropStyle="combo" dx="15" fmlaLink="$K$27" fmlaRange="'Pauschalansätze etc.'!$AA$4:$AA$9" noThreeD="1" sel="6" val="0"/>
</file>

<file path=xl/ctrlProps/ctrlProp99.xml><?xml version="1.0" encoding="utf-8"?>
<formControlPr xmlns="http://schemas.microsoft.com/office/spreadsheetml/2009/9/main" objectType="Drop" dropLines="6" dropStyle="combo" dx="15" fmlaLink="$K$26" fmlaRange="'Pauschalansätze etc.'!$AA$4:$AA$9" noThreeD="1" sel="6"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6</xdr:row>
          <xdr:rowOff>0</xdr:rowOff>
        </xdr:from>
        <xdr:to>
          <xdr:col>5</xdr:col>
          <xdr:colOff>0</xdr:colOff>
          <xdr:row>6</xdr:row>
          <xdr:rowOff>171450</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314325</xdr:rowOff>
        </xdr:from>
        <xdr:to>
          <xdr:col>5</xdr:col>
          <xdr:colOff>0</xdr:colOff>
          <xdr:row>7</xdr:row>
          <xdr:rowOff>219075</xdr:rowOff>
        </xdr:to>
        <xdr:sp macro="" textlink="">
          <xdr:nvSpPr>
            <xdr:cNvPr id="71686" name="Check Box 6" hidden="1">
              <a:extLst>
                <a:ext uri="{63B3BB69-23CF-44E3-9099-C40C66FF867C}">
                  <a14:compatExt spid="_x0000_s7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5</xdr:col>
          <xdr:colOff>0</xdr:colOff>
          <xdr:row>9</xdr:row>
          <xdr:rowOff>171450</xdr:rowOff>
        </xdr:to>
        <xdr:sp macro="" textlink="">
          <xdr:nvSpPr>
            <xdr:cNvPr id="71688" name="Check Box 8" hidden="1">
              <a:extLst>
                <a:ext uri="{63B3BB69-23CF-44E3-9099-C40C66FF867C}">
                  <a14:compatExt spid="_x0000_s7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0</xdr:rowOff>
        </xdr:from>
        <xdr:to>
          <xdr:col>5</xdr:col>
          <xdr:colOff>0</xdr:colOff>
          <xdr:row>10</xdr:row>
          <xdr:rowOff>171450</xdr:rowOff>
        </xdr:to>
        <xdr:sp macro="" textlink="">
          <xdr:nvSpPr>
            <xdr:cNvPr id="71689" name="Check Box 9" hidden="1">
              <a:extLst>
                <a:ext uri="{63B3BB69-23CF-44E3-9099-C40C66FF867C}">
                  <a14:compatExt spid="_x0000_s7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0</xdr:colOff>
          <xdr:row>11</xdr:row>
          <xdr:rowOff>171450</xdr:rowOff>
        </xdr:to>
        <xdr:sp macro="" textlink="">
          <xdr:nvSpPr>
            <xdr:cNvPr id="71690" name="Check Box 10" hidden="1">
              <a:extLst>
                <a:ext uri="{63B3BB69-23CF-44E3-9099-C40C66FF867C}">
                  <a14:compatExt spid="_x0000_s7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5</xdr:col>
          <xdr:colOff>0</xdr:colOff>
          <xdr:row>12</xdr:row>
          <xdr:rowOff>171450</xdr:rowOff>
        </xdr:to>
        <xdr:sp macro="" textlink="">
          <xdr:nvSpPr>
            <xdr:cNvPr id="71691" name="Check Box 11" hidden="1">
              <a:extLst>
                <a:ext uri="{63B3BB69-23CF-44E3-9099-C40C66FF867C}">
                  <a14:compatExt spid="_x0000_s7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0</xdr:rowOff>
        </xdr:from>
        <xdr:to>
          <xdr:col>5</xdr:col>
          <xdr:colOff>0</xdr:colOff>
          <xdr:row>8</xdr:row>
          <xdr:rowOff>171450</xdr:rowOff>
        </xdr:to>
        <xdr:sp macro="" textlink="">
          <xdr:nvSpPr>
            <xdr:cNvPr id="71693" name="Check Box 13" hidden="1">
              <a:extLst>
                <a:ext uri="{63B3BB69-23CF-44E3-9099-C40C66FF867C}">
                  <a14:compatExt spid="_x0000_s7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13</xdr:col>
      <xdr:colOff>371475</xdr:colOff>
      <xdr:row>10</xdr:row>
      <xdr:rowOff>152400</xdr:rowOff>
    </xdr:from>
    <xdr:to>
      <xdr:col>13</xdr:col>
      <xdr:colOff>371475</xdr:colOff>
      <xdr:row>11</xdr:row>
      <xdr:rowOff>276225</xdr:rowOff>
    </xdr:to>
    <xdr:cxnSp macro="">
      <xdr:nvCxnSpPr>
        <xdr:cNvPr id="9" name="Gerade Verbindung mit Pfeil 8"/>
        <xdr:cNvCxnSpPr/>
      </xdr:nvCxnSpPr>
      <xdr:spPr>
        <a:xfrm flipV="1">
          <a:off x="6743700" y="3352800"/>
          <a:ext cx="0" cy="43815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381000</xdr:colOff>
      <xdr:row>8</xdr:row>
      <xdr:rowOff>104775</xdr:rowOff>
    </xdr:from>
    <xdr:to>
      <xdr:col>14</xdr:col>
      <xdr:colOff>247650</xdr:colOff>
      <xdr:row>10</xdr:row>
      <xdr:rowOff>123825</xdr:rowOff>
    </xdr:to>
    <xdr:cxnSp macro="">
      <xdr:nvCxnSpPr>
        <xdr:cNvPr id="24" name="Gerade Verbindung mit Pfeil 23"/>
        <xdr:cNvCxnSpPr/>
      </xdr:nvCxnSpPr>
      <xdr:spPr>
        <a:xfrm flipV="1">
          <a:off x="6753225" y="2809875"/>
          <a:ext cx="523875" cy="51435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xdr:row>
      <xdr:rowOff>304800</xdr:rowOff>
    </xdr:from>
    <xdr:to>
      <xdr:col>9</xdr:col>
      <xdr:colOff>0</xdr:colOff>
      <xdr:row>11</xdr:row>
      <xdr:rowOff>304800</xdr:rowOff>
    </xdr:to>
    <xdr:cxnSp macro="">
      <xdr:nvCxnSpPr>
        <xdr:cNvPr id="26" name="Gerade Verbindung mit Pfeil 25"/>
        <xdr:cNvCxnSpPr/>
      </xdr:nvCxnSpPr>
      <xdr:spPr>
        <a:xfrm flipV="1">
          <a:off x="5000625" y="3495675"/>
          <a:ext cx="0" cy="62865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xdr:row>
      <xdr:rowOff>219076</xdr:rowOff>
    </xdr:from>
    <xdr:to>
      <xdr:col>9</xdr:col>
      <xdr:colOff>9526</xdr:colOff>
      <xdr:row>10</xdr:row>
      <xdr:rowOff>28575</xdr:rowOff>
    </xdr:to>
    <xdr:cxnSp macro="">
      <xdr:nvCxnSpPr>
        <xdr:cNvPr id="27" name="Gerade Verbindung mit Pfeil 26"/>
        <xdr:cNvCxnSpPr/>
      </xdr:nvCxnSpPr>
      <xdr:spPr>
        <a:xfrm flipV="1">
          <a:off x="5000625" y="2781301"/>
          <a:ext cx="9526" cy="75247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5</xdr:col>
          <xdr:colOff>0</xdr:colOff>
          <xdr:row>14</xdr:row>
          <xdr:rowOff>171450</xdr:rowOff>
        </xdr:to>
        <xdr:sp macro="" textlink="">
          <xdr:nvSpPr>
            <xdr:cNvPr id="71695" name="Check Box 15" hidden="1">
              <a:extLst>
                <a:ext uri="{63B3BB69-23CF-44E3-9099-C40C66FF867C}">
                  <a14:compatExt spid="_x0000_s7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5</xdr:col>
          <xdr:colOff>0</xdr:colOff>
          <xdr:row>15</xdr:row>
          <xdr:rowOff>171450</xdr:rowOff>
        </xdr:to>
        <xdr:sp macro="" textlink="">
          <xdr:nvSpPr>
            <xdr:cNvPr id="71696" name="Check Box 16" hidden="1">
              <a:extLst>
                <a:ext uri="{63B3BB69-23CF-44E3-9099-C40C66FF867C}">
                  <a14:compatExt spid="_x0000_s7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0</xdr:rowOff>
        </xdr:from>
        <xdr:to>
          <xdr:col>5</xdr:col>
          <xdr:colOff>0</xdr:colOff>
          <xdr:row>16</xdr:row>
          <xdr:rowOff>171450</xdr:rowOff>
        </xdr:to>
        <xdr:sp macro="" textlink="">
          <xdr:nvSpPr>
            <xdr:cNvPr id="71697" name="Check Box 17" hidden="1">
              <a:extLst>
                <a:ext uri="{63B3BB69-23CF-44E3-9099-C40C66FF867C}">
                  <a14:compatExt spid="_x0000_s7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0</xdr:rowOff>
        </xdr:from>
        <xdr:to>
          <xdr:col>5</xdr:col>
          <xdr:colOff>0</xdr:colOff>
          <xdr:row>21</xdr:row>
          <xdr:rowOff>171450</xdr:rowOff>
        </xdr:to>
        <xdr:sp macro="" textlink="">
          <xdr:nvSpPr>
            <xdr:cNvPr id="71702" name="Check Box 22" hidden="1">
              <a:extLst>
                <a:ext uri="{63B3BB69-23CF-44E3-9099-C40C66FF867C}">
                  <a14:compatExt spid="_x0000_s7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5</xdr:col>
          <xdr:colOff>0</xdr:colOff>
          <xdr:row>22</xdr:row>
          <xdr:rowOff>171450</xdr:rowOff>
        </xdr:to>
        <xdr:sp macro="" textlink="">
          <xdr:nvSpPr>
            <xdr:cNvPr id="71703" name="Check Box 23" hidden="1">
              <a:extLst>
                <a:ext uri="{63B3BB69-23CF-44E3-9099-C40C66FF867C}">
                  <a14:compatExt spid="_x0000_s7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0</xdr:rowOff>
        </xdr:from>
        <xdr:to>
          <xdr:col>5</xdr:col>
          <xdr:colOff>0</xdr:colOff>
          <xdr:row>23</xdr:row>
          <xdr:rowOff>171450</xdr:rowOff>
        </xdr:to>
        <xdr:sp macro="" textlink="">
          <xdr:nvSpPr>
            <xdr:cNvPr id="71704" name="Check Box 24" hidden="1">
              <a:extLst>
                <a:ext uri="{63B3BB69-23CF-44E3-9099-C40C66FF867C}">
                  <a14:compatExt spid="_x0000_s7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0</xdr:rowOff>
        </xdr:from>
        <xdr:to>
          <xdr:col>5</xdr:col>
          <xdr:colOff>0</xdr:colOff>
          <xdr:row>24</xdr:row>
          <xdr:rowOff>171450</xdr:rowOff>
        </xdr:to>
        <xdr:sp macro="" textlink="">
          <xdr:nvSpPr>
            <xdr:cNvPr id="71705" name="Check Box 25" hidden="1">
              <a:extLst>
                <a:ext uri="{63B3BB69-23CF-44E3-9099-C40C66FF867C}">
                  <a14:compatExt spid="_x0000_s7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19050</xdr:rowOff>
        </xdr:from>
        <xdr:to>
          <xdr:col>13</xdr:col>
          <xdr:colOff>47625</xdr:colOff>
          <xdr:row>13</xdr:row>
          <xdr:rowOff>190500</xdr:rowOff>
        </xdr:to>
        <xdr:sp macro="" textlink="">
          <xdr:nvSpPr>
            <xdr:cNvPr id="71706" name="Check Box 26" hidden="1">
              <a:extLst>
                <a:ext uri="{63B3BB69-23CF-44E3-9099-C40C66FF867C}">
                  <a14:compatExt spid="_x0000_s7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9525</xdr:rowOff>
        </xdr:from>
        <xdr:to>
          <xdr:col>13</xdr:col>
          <xdr:colOff>47625</xdr:colOff>
          <xdr:row>16</xdr:row>
          <xdr:rowOff>180975</xdr:rowOff>
        </xdr:to>
        <xdr:sp macro="" textlink="">
          <xdr:nvSpPr>
            <xdr:cNvPr id="71709" name="Check Box 29" hidden="1">
              <a:extLst>
                <a:ext uri="{63B3BB69-23CF-44E3-9099-C40C66FF867C}">
                  <a14:compatExt spid="_x0000_s7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0</xdr:rowOff>
        </xdr:from>
        <xdr:to>
          <xdr:col>5</xdr:col>
          <xdr:colOff>0</xdr:colOff>
          <xdr:row>25</xdr:row>
          <xdr:rowOff>171450</xdr:rowOff>
        </xdr:to>
        <xdr:sp macro="" textlink="">
          <xdr:nvSpPr>
            <xdr:cNvPr id="71711" name="Check Box 31" hidden="1">
              <a:extLst>
                <a:ext uri="{63B3BB69-23CF-44E3-9099-C40C66FF867C}">
                  <a14:compatExt spid="_x0000_s7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9525</xdr:rowOff>
        </xdr:from>
        <xdr:to>
          <xdr:col>13</xdr:col>
          <xdr:colOff>47625</xdr:colOff>
          <xdr:row>17</xdr:row>
          <xdr:rowOff>180975</xdr:rowOff>
        </xdr:to>
        <xdr:sp macro="" textlink="">
          <xdr:nvSpPr>
            <xdr:cNvPr id="71712" name="Check Box 32" hidden="1">
              <a:extLst>
                <a:ext uri="{63B3BB69-23CF-44E3-9099-C40C66FF867C}">
                  <a14:compatExt spid="_x0000_s7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9525</xdr:rowOff>
        </xdr:from>
        <xdr:to>
          <xdr:col>13</xdr:col>
          <xdr:colOff>47625</xdr:colOff>
          <xdr:row>19</xdr:row>
          <xdr:rowOff>180975</xdr:rowOff>
        </xdr:to>
        <xdr:sp macro="" textlink="">
          <xdr:nvSpPr>
            <xdr:cNvPr id="71713" name="Check Box 33" hidden="1">
              <a:extLst>
                <a:ext uri="{63B3BB69-23CF-44E3-9099-C40C66FF867C}">
                  <a14:compatExt spid="_x0000_s7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13</xdr:col>
          <xdr:colOff>47625</xdr:colOff>
          <xdr:row>21</xdr:row>
          <xdr:rowOff>180975</xdr:rowOff>
        </xdr:to>
        <xdr:sp macro="" textlink="">
          <xdr:nvSpPr>
            <xdr:cNvPr id="71716" name="Check Box 36" hidden="1">
              <a:extLst>
                <a:ext uri="{63B3BB69-23CF-44E3-9099-C40C66FF867C}">
                  <a14:compatExt spid="_x0000_s7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9525</xdr:rowOff>
        </xdr:from>
        <xdr:to>
          <xdr:col>13</xdr:col>
          <xdr:colOff>47625</xdr:colOff>
          <xdr:row>24</xdr:row>
          <xdr:rowOff>180975</xdr:rowOff>
        </xdr:to>
        <xdr:sp macro="" textlink="">
          <xdr:nvSpPr>
            <xdr:cNvPr id="71720" name="Check Box 40" hidden="1">
              <a:extLst>
                <a:ext uri="{63B3BB69-23CF-44E3-9099-C40C66FF867C}">
                  <a14:compatExt spid="_x0000_s7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76200</xdr:rowOff>
        </xdr:from>
        <xdr:to>
          <xdr:col>13</xdr:col>
          <xdr:colOff>47625</xdr:colOff>
          <xdr:row>26</xdr:row>
          <xdr:rowOff>247650</xdr:rowOff>
        </xdr:to>
        <xdr:sp macro="" textlink="">
          <xdr:nvSpPr>
            <xdr:cNvPr id="71724" name="Check Box 44" hidden="1">
              <a:extLst>
                <a:ext uri="{63B3BB69-23CF-44E3-9099-C40C66FF867C}">
                  <a14:compatExt spid="_x0000_s7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0</xdr:rowOff>
        </xdr:from>
        <xdr:to>
          <xdr:col>5</xdr:col>
          <xdr:colOff>0</xdr:colOff>
          <xdr:row>28</xdr:row>
          <xdr:rowOff>171450</xdr:rowOff>
        </xdr:to>
        <xdr:sp macro="" textlink="">
          <xdr:nvSpPr>
            <xdr:cNvPr id="71736" name="Check Box 56" hidden="1">
              <a:extLst>
                <a:ext uri="{63B3BB69-23CF-44E3-9099-C40C66FF867C}">
                  <a14:compatExt spid="_x0000_s7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0</xdr:rowOff>
        </xdr:from>
        <xdr:to>
          <xdr:col>5</xdr:col>
          <xdr:colOff>0</xdr:colOff>
          <xdr:row>29</xdr:row>
          <xdr:rowOff>171450</xdr:rowOff>
        </xdr:to>
        <xdr:sp macro="" textlink="">
          <xdr:nvSpPr>
            <xdr:cNvPr id="71737" name="Check Box 57" hidden="1">
              <a:extLst>
                <a:ext uri="{63B3BB69-23CF-44E3-9099-C40C66FF867C}">
                  <a14:compatExt spid="_x0000_s7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0</xdr:rowOff>
        </xdr:from>
        <xdr:to>
          <xdr:col>5</xdr:col>
          <xdr:colOff>0</xdr:colOff>
          <xdr:row>30</xdr:row>
          <xdr:rowOff>171450</xdr:rowOff>
        </xdr:to>
        <xdr:sp macro="" textlink="">
          <xdr:nvSpPr>
            <xdr:cNvPr id="71738" name="Check Box 58" hidden="1">
              <a:extLst>
                <a:ext uri="{63B3BB69-23CF-44E3-9099-C40C66FF867C}">
                  <a14:compatExt spid="_x0000_s7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0</xdr:colOff>
          <xdr:row>31</xdr:row>
          <xdr:rowOff>171450</xdr:rowOff>
        </xdr:to>
        <xdr:sp macro="" textlink="">
          <xdr:nvSpPr>
            <xdr:cNvPr id="71739" name="Check Box 59" hidden="1">
              <a:extLst>
                <a:ext uri="{63B3BB69-23CF-44E3-9099-C40C66FF867C}">
                  <a14:compatExt spid="_x0000_s7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0</xdr:rowOff>
        </xdr:from>
        <xdr:to>
          <xdr:col>5</xdr:col>
          <xdr:colOff>0</xdr:colOff>
          <xdr:row>32</xdr:row>
          <xdr:rowOff>171450</xdr:rowOff>
        </xdr:to>
        <xdr:sp macro="" textlink="">
          <xdr:nvSpPr>
            <xdr:cNvPr id="71740" name="Check Box 60" hidden="1">
              <a:extLst>
                <a:ext uri="{63B3BB69-23CF-44E3-9099-C40C66FF867C}">
                  <a14:compatExt spid="_x0000_s7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9</xdr:col>
      <xdr:colOff>0</xdr:colOff>
      <xdr:row>16</xdr:row>
      <xdr:rowOff>304800</xdr:rowOff>
    </xdr:from>
    <xdr:to>
      <xdr:col>9</xdr:col>
      <xdr:colOff>0</xdr:colOff>
      <xdr:row>18</xdr:row>
      <xdr:rowOff>304800</xdr:rowOff>
    </xdr:to>
    <xdr:cxnSp macro="">
      <xdr:nvCxnSpPr>
        <xdr:cNvPr id="91" name="Gerade Verbindung mit Pfeil 90"/>
        <xdr:cNvCxnSpPr/>
      </xdr:nvCxnSpPr>
      <xdr:spPr>
        <a:xfrm flipV="1">
          <a:off x="5000625" y="3495675"/>
          <a:ext cx="0" cy="62865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xdr:row>
      <xdr:rowOff>142875</xdr:rowOff>
    </xdr:from>
    <xdr:to>
      <xdr:col>9</xdr:col>
      <xdr:colOff>0</xdr:colOff>
      <xdr:row>17</xdr:row>
      <xdr:rowOff>28575</xdr:rowOff>
    </xdr:to>
    <xdr:cxnSp macro="">
      <xdr:nvCxnSpPr>
        <xdr:cNvPr id="92" name="Gerade Verbindung mit Pfeil 91"/>
        <xdr:cNvCxnSpPr/>
      </xdr:nvCxnSpPr>
      <xdr:spPr>
        <a:xfrm flipV="1">
          <a:off x="4686300" y="5305425"/>
          <a:ext cx="0" cy="828675"/>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304800</xdr:rowOff>
    </xdr:from>
    <xdr:to>
      <xdr:col>9</xdr:col>
      <xdr:colOff>0</xdr:colOff>
      <xdr:row>25</xdr:row>
      <xdr:rowOff>304800</xdr:rowOff>
    </xdr:to>
    <xdr:cxnSp macro="">
      <xdr:nvCxnSpPr>
        <xdr:cNvPr id="95" name="Gerade Verbindung mit Pfeil 94"/>
        <xdr:cNvCxnSpPr/>
      </xdr:nvCxnSpPr>
      <xdr:spPr>
        <a:xfrm flipV="1">
          <a:off x="5000625" y="5695950"/>
          <a:ext cx="0" cy="62865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21</xdr:row>
      <xdr:rowOff>219076</xdr:rowOff>
    </xdr:from>
    <xdr:to>
      <xdr:col>9</xdr:col>
      <xdr:colOff>9526</xdr:colOff>
      <xdr:row>24</xdr:row>
      <xdr:rowOff>28575</xdr:rowOff>
    </xdr:to>
    <xdr:cxnSp macro="">
      <xdr:nvCxnSpPr>
        <xdr:cNvPr id="96" name="Gerade Verbindung mit Pfeil 95"/>
        <xdr:cNvCxnSpPr/>
      </xdr:nvCxnSpPr>
      <xdr:spPr>
        <a:xfrm flipV="1">
          <a:off x="5000625" y="4981576"/>
          <a:ext cx="9526" cy="75247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30</xdr:row>
      <xdr:rowOff>304800</xdr:rowOff>
    </xdr:from>
    <xdr:to>
      <xdr:col>9</xdr:col>
      <xdr:colOff>0</xdr:colOff>
      <xdr:row>32</xdr:row>
      <xdr:rowOff>304800</xdr:rowOff>
    </xdr:to>
    <xdr:cxnSp macro="">
      <xdr:nvCxnSpPr>
        <xdr:cNvPr id="97" name="Gerade Verbindung mit Pfeil 96"/>
        <xdr:cNvCxnSpPr/>
      </xdr:nvCxnSpPr>
      <xdr:spPr>
        <a:xfrm flipV="1">
          <a:off x="5000625" y="7896225"/>
          <a:ext cx="0" cy="62865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219076</xdr:rowOff>
    </xdr:from>
    <xdr:to>
      <xdr:col>9</xdr:col>
      <xdr:colOff>9526</xdr:colOff>
      <xdr:row>31</xdr:row>
      <xdr:rowOff>28575</xdr:rowOff>
    </xdr:to>
    <xdr:cxnSp macro="">
      <xdr:nvCxnSpPr>
        <xdr:cNvPr id="98" name="Gerade Verbindung mit Pfeil 97"/>
        <xdr:cNvCxnSpPr/>
      </xdr:nvCxnSpPr>
      <xdr:spPr>
        <a:xfrm flipV="1">
          <a:off x="5000625" y="7181851"/>
          <a:ext cx="9526" cy="75247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0</xdr:colOff>
          <xdr:row>32</xdr:row>
          <xdr:rowOff>76200</xdr:rowOff>
        </xdr:from>
        <xdr:to>
          <xdr:col>13</xdr:col>
          <xdr:colOff>47625</xdr:colOff>
          <xdr:row>32</xdr:row>
          <xdr:rowOff>247650</xdr:rowOff>
        </xdr:to>
        <xdr:sp macro="" textlink="">
          <xdr:nvSpPr>
            <xdr:cNvPr id="71748" name="Check Box 68" hidden="1">
              <a:extLst>
                <a:ext uri="{63B3BB69-23CF-44E3-9099-C40C66FF867C}">
                  <a14:compatExt spid="_x0000_s7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76200</xdr:rowOff>
        </xdr:from>
        <xdr:to>
          <xdr:col>13</xdr:col>
          <xdr:colOff>47625</xdr:colOff>
          <xdr:row>28</xdr:row>
          <xdr:rowOff>247650</xdr:rowOff>
        </xdr:to>
        <xdr:sp macro="" textlink="">
          <xdr:nvSpPr>
            <xdr:cNvPr id="71750" name="Check Box 70" hidden="1">
              <a:extLst>
                <a:ext uri="{63B3BB69-23CF-44E3-9099-C40C66FF867C}">
                  <a14:compatExt spid="_x0000_s7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76200</xdr:rowOff>
        </xdr:from>
        <xdr:to>
          <xdr:col>13</xdr:col>
          <xdr:colOff>47625</xdr:colOff>
          <xdr:row>30</xdr:row>
          <xdr:rowOff>247650</xdr:rowOff>
        </xdr:to>
        <xdr:sp macro="" textlink="">
          <xdr:nvSpPr>
            <xdr:cNvPr id="71752" name="Check Box 72" hidden="1">
              <a:extLst>
                <a:ext uri="{63B3BB69-23CF-44E3-9099-C40C66FF867C}">
                  <a14:compatExt spid="_x0000_s7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32</xdr:row>
          <xdr:rowOff>76200</xdr:rowOff>
        </xdr:from>
        <xdr:to>
          <xdr:col>13</xdr:col>
          <xdr:colOff>47625</xdr:colOff>
          <xdr:row>32</xdr:row>
          <xdr:rowOff>247650</xdr:rowOff>
        </xdr:to>
        <xdr:sp macro="" textlink="">
          <xdr:nvSpPr>
            <xdr:cNvPr id="71754" name="Check Box 74" hidden="1">
              <a:extLst>
                <a:ext uri="{63B3BB69-23CF-44E3-9099-C40C66FF867C}">
                  <a14:compatExt spid="_x0000_s7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314325</xdr:colOff>
      <xdr:row>35</xdr:row>
      <xdr:rowOff>47625</xdr:rowOff>
    </xdr:from>
    <xdr:to>
      <xdr:col>16</xdr:col>
      <xdr:colOff>276225</xdr:colOff>
      <xdr:row>35</xdr:row>
      <xdr:rowOff>257175</xdr:rowOff>
    </xdr:to>
    <xdr:sp macro="" textlink="">
      <xdr:nvSpPr>
        <xdr:cNvPr id="2" name="Text Box 1"/>
        <xdr:cNvSpPr txBox="1">
          <a:spLocks noChangeArrowheads="1"/>
        </xdr:cNvSpPr>
      </xdr:nvSpPr>
      <xdr:spPr bwMode="auto">
        <a:xfrm>
          <a:off x="6686550" y="6581775"/>
          <a:ext cx="0"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1100" b="0" i="0" u="none" strike="noStrike" baseline="0">
              <a:solidFill>
                <a:srgbClr val="000000"/>
              </a:solidFill>
              <a:latin typeface="Arial"/>
              <a:cs typeface="Arial"/>
            </a:rPr>
            <a:t>%%</a:t>
          </a:r>
        </a:p>
      </xdr:txBody>
    </xdr:sp>
    <xdr:clientData/>
  </xdr:twoCellAnchor>
  <xdr:twoCellAnchor>
    <xdr:from>
      <xdr:col>16</xdr:col>
      <xdr:colOff>314325</xdr:colOff>
      <xdr:row>40</xdr:row>
      <xdr:rowOff>47625</xdr:rowOff>
    </xdr:from>
    <xdr:to>
      <xdr:col>16</xdr:col>
      <xdr:colOff>276225</xdr:colOff>
      <xdr:row>40</xdr:row>
      <xdr:rowOff>257175</xdr:rowOff>
    </xdr:to>
    <xdr:sp macro="" textlink="">
      <xdr:nvSpPr>
        <xdr:cNvPr id="4" name="Text Box 3"/>
        <xdr:cNvSpPr txBox="1">
          <a:spLocks noChangeArrowheads="1"/>
        </xdr:cNvSpPr>
      </xdr:nvSpPr>
      <xdr:spPr bwMode="auto">
        <a:xfrm>
          <a:off x="6686550" y="7372350"/>
          <a:ext cx="0"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1100" b="0" i="0" u="none" strike="noStrike" baseline="0">
              <a:solidFill>
                <a:srgbClr val="000000"/>
              </a:solidFill>
              <a:latin typeface="Arial"/>
              <a:cs typeface="Arial"/>
            </a:rPr>
            <a:t>%%</a:t>
          </a:r>
        </a:p>
      </xdr:txBody>
    </xdr:sp>
    <xdr:clientData/>
  </xdr:twoCellAnchor>
  <xdr:twoCellAnchor>
    <xdr:from>
      <xdr:col>16</xdr:col>
      <xdr:colOff>314325</xdr:colOff>
      <xdr:row>45</xdr:row>
      <xdr:rowOff>47625</xdr:rowOff>
    </xdr:from>
    <xdr:to>
      <xdr:col>16</xdr:col>
      <xdr:colOff>276225</xdr:colOff>
      <xdr:row>45</xdr:row>
      <xdr:rowOff>257175</xdr:rowOff>
    </xdr:to>
    <xdr:sp macro="" textlink="">
      <xdr:nvSpPr>
        <xdr:cNvPr id="6" name="Text Box 5"/>
        <xdr:cNvSpPr txBox="1">
          <a:spLocks noChangeArrowheads="1"/>
        </xdr:cNvSpPr>
      </xdr:nvSpPr>
      <xdr:spPr bwMode="auto">
        <a:xfrm>
          <a:off x="6686550" y="8162925"/>
          <a:ext cx="0"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1100" b="0" i="0" u="none" strike="noStrike" baseline="0">
              <a:solidFill>
                <a:srgbClr val="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12</xdr:row>
          <xdr:rowOff>28575</xdr:rowOff>
        </xdr:from>
        <xdr:to>
          <xdr:col>7</xdr:col>
          <xdr:colOff>0</xdr:colOff>
          <xdr:row>12</xdr:row>
          <xdr:rowOff>200025</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28575</xdr:rowOff>
        </xdr:from>
        <xdr:to>
          <xdr:col>7</xdr:col>
          <xdr:colOff>0</xdr:colOff>
          <xdr:row>14</xdr:row>
          <xdr:rowOff>200025</xdr:rowOff>
        </xdr:to>
        <xdr:sp macro="" textlink="">
          <xdr:nvSpPr>
            <xdr:cNvPr id="70658" name="Check Box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28575</xdr:rowOff>
        </xdr:from>
        <xdr:to>
          <xdr:col>7</xdr:col>
          <xdr:colOff>0</xdr:colOff>
          <xdr:row>16</xdr:row>
          <xdr:rowOff>200025</xdr:rowOff>
        </xdr:to>
        <xdr:sp macro="" textlink="">
          <xdr:nvSpPr>
            <xdr:cNvPr id="70659" name="Check Box 3" hidden="1">
              <a:extLst>
                <a:ext uri="{63B3BB69-23CF-44E3-9099-C40C66FF867C}">
                  <a14:compatExt spid="_x0000_s70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28575</xdr:rowOff>
        </xdr:from>
        <xdr:to>
          <xdr:col>13</xdr:col>
          <xdr:colOff>0</xdr:colOff>
          <xdr:row>14</xdr:row>
          <xdr:rowOff>200025</xdr:rowOff>
        </xdr:to>
        <xdr:sp macro="" textlink="">
          <xdr:nvSpPr>
            <xdr:cNvPr id="70660" name="Check Box 4" hidden="1">
              <a:extLst>
                <a:ext uri="{63B3BB69-23CF-44E3-9099-C40C66FF867C}">
                  <a14:compatExt spid="_x0000_s70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28575</xdr:rowOff>
        </xdr:from>
        <xdr:to>
          <xdr:col>13</xdr:col>
          <xdr:colOff>0</xdr:colOff>
          <xdr:row>12</xdr:row>
          <xdr:rowOff>200025</xdr:rowOff>
        </xdr:to>
        <xdr:sp macro="" textlink="">
          <xdr:nvSpPr>
            <xdr:cNvPr id="70661" name="Check Box 5" hidden="1">
              <a:extLst>
                <a:ext uri="{63B3BB69-23CF-44E3-9099-C40C66FF867C}">
                  <a14:compatExt spid="_x0000_s70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28575</xdr:rowOff>
        </xdr:from>
        <xdr:to>
          <xdr:col>13</xdr:col>
          <xdr:colOff>0</xdr:colOff>
          <xdr:row>16</xdr:row>
          <xdr:rowOff>200025</xdr:rowOff>
        </xdr:to>
        <xdr:sp macro="" textlink="">
          <xdr:nvSpPr>
            <xdr:cNvPr id="70662" name="Check Box 6" hidden="1">
              <a:extLst>
                <a:ext uri="{63B3BB69-23CF-44E3-9099-C40C66FF867C}">
                  <a14:compatExt spid="_x0000_s70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xdr:row>
          <xdr:rowOff>28575</xdr:rowOff>
        </xdr:from>
        <xdr:to>
          <xdr:col>18</xdr:col>
          <xdr:colOff>0</xdr:colOff>
          <xdr:row>12</xdr:row>
          <xdr:rowOff>200025</xdr:rowOff>
        </xdr:to>
        <xdr:sp macro="" textlink="">
          <xdr:nvSpPr>
            <xdr:cNvPr id="70663" name="Check Box 7" hidden="1">
              <a:extLst>
                <a:ext uri="{63B3BB69-23CF-44E3-9099-C40C66FF867C}">
                  <a14:compatExt spid="_x0000_s70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28575</xdr:rowOff>
        </xdr:from>
        <xdr:to>
          <xdr:col>7</xdr:col>
          <xdr:colOff>0</xdr:colOff>
          <xdr:row>18</xdr:row>
          <xdr:rowOff>200025</xdr:rowOff>
        </xdr:to>
        <xdr:sp macro="" textlink="">
          <xdr:nvSpPr>
            <xdr:cNvPr id="70664" name="Check Box 8" hidden="1">
              <a:extLst>
                <a:ext uri="{63B3BB69-23CF-44E3-9099-C40C66FF867C}">
                  <a14:compatExt spid="_x0000_s70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38100</xdr:rowOff>
        </xdr:from>
        <xdr:to>
          <xdr:col>6</xdr:col>
          <xdr:colOff>0</xdr:colOff>
          <xdr:row>22</xdr:row>
          <xdr:rowOff>209550</xdr:rowOff>
        </xdr:to>
        <xdr:sp macro="" textlink="">
          <xdr:nvSpPr>
            <xdr:cNvPr id="70665" name="Check Box 9" hidden="1">
              <a:extLst>
                <a:ext uri="{63B3BB69-23CF-44E3-9099-C40C66FF867C}">
                  <a14:compatExt spid="_x0000_s7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38100</xdr:rowOff>
        </xdr:from>
        <xdr:to>
          <xdr:col>6</xdr:col>
          <xdr:colOff>0</xdr:colOff>
          <xdr:row>23</xdr:row>
          <xdr:rowOff>209550</xdr:rowOff>
        </xdr:to>
        <xdr:sp macro="" textlink="">
          <xdr:nvSpPr>
            <xdr:cNvPr id="70666" name="Check Box 10" hidden="1">
              <a:extLst>
                <a:ext uri="{63B3BB69-23CF-44E3-9099-C40C66FF867C}">
                  <a14:compatExt spid="_x0000_s70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28575</xdr:rowOff>
        </xdr:from>
        <xdr:to>
          <xdr:col>6</xdr:col>
          <xdr:colOff>0</xdr:colOff>
          <xdr:row>24</xdr:row>
          <xdr:rowOff>200025</xdr:rowOff>
        </xdr:to>
        <xdr:sp macro="" textlink="">
          <xdr:nvSpPr>
            <xdr:cNvPr id="70667" name="Check Box 11" hidden="1">
              <a:extLst>
                <a:ext uri="{63B3BB69-23CF-44E3-9099-C40C66FF867C}">
                  <a14:compatExt spid="_x0000_s70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38100</xdr:rowOff>
        </xdr:from>
        <xdr:to>
          <xdr:col>6</xdr:col>
          <xdr:colOff>0</xdr:colOff>
          <xdr:row>25</xdr:row>
          <xdr:rowOff>209550</xdr:rowOff>
        </xdr:to>
        <xdr:sp macro="" textlink="">
          <xdr:nvSpPr>
            <xdr:cNvPr id="70668" name="Check Box 12" hidden="1">
              <a:extLst>
                <a:ext uri="{63B3BB69-23CF-44E3-9099-C40C66FF867C}">
                  <a14:compatExt spid="_x0000_s70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28575</xdr:rowOff>
        </xdr:from>
        <xdr:to>
          <xdr:col>6</xdr:col>
          <xdr:colOff>0</xdr:colOff>
          <xdr:row>26</xdr:row>
          <xdr:rowOff>200025</xdr:rowOff>
        </xdr:to>
        <xdr:sp macro="" textlink="">
          <xdr:nvSpPr>
            <xdr:cNvPr id="70669" name="Check Box 13" hidden="1">
              <a:extLst>
                <a:ext uri="{63B3BB69-23CF-44E3-9099-C40C66FF867C}">
                  <a14:compatExt spid="_x0000_s70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28575</xdr:rowOff>
        </xdr:from>
        <xdr:to>
          <xdr:col>8</xdr:col>
          <xdr:colOff>0</xdr:colOff>
          <xdr:row>31</xdr:row>
          <xdr:rowOff>200025</xdr:rowOff>
        </xdr:to>
        <xdr:sp macro="" textlink="">
          <xdr:nvSpPr>
            <xdr:cNvPr id="70670" name="Check Box 14" hidden="1">
              <a:extLst>
                <a:ext uri="{63B3BB69-23CF-44E3-9099-C40C66FF867C}">
                  <a14:compatExt spid="_x0000_s70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428625</xdr:colOff>
          <xdr:row>14</xdr:row>
          <xdr:rowOff>9525</xdr:rowOff>
        </xdr:from>
        <xdr:to>
          <xdr:col>7</xdr:col>
          <xdr:colOff>371475</xdr:colOff>
          <xdr:row>15</xdr:row>
          <xdr:rowOff>0</xdr:rowOff>
        </xdr:to>
        <xdr:sp macro="" textlink="">
          <xdr:nvSpPr>
            <xdr:cNvPr id="20489" name="Drop Down 9" hidden="1">
              <a:extLst>
                <a:ext uri="{63B3BB69-23CF-44E3-9099-C40C66FF867C}">
                  <a14:compatExt spid="_x0000_s20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9525</xdr:rowOff>
        </xdr:from>
        <xdr:to>
          <xdr:col>5</xdr:col>
          <xdr:colOff>314325</xdr:colOff>
          <xdr:row>16</xdr:row>
          <xdr:rowOff>180975</xdr:rowOff>
        </xdr:to>
        <xdr:sp macro="" textlink="">
          <xdr:nvSpPr>
            <xdr:cNvPr id="20494" name="Drop Down 14" hidden="1">
              <a:extLst>
                <a:ext uri="{63B3BB69-23CF-44E3-9099-C40C66FF867C}">
                  <a14:compatExt spid="_x0000_s204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8</xdr:col>
          <xdr:colOff>295275</xdr:colOff>
          <xdr:row>16</xdr:row>
          <xdr:rowOff>180975</xdr:rowOff>
        </xdr:to>
        <xdr:sp macro="" textlink="">
          <xdr:nvSpPr>
            <xdr:cNvPr id="20495" name="Drop Down 15" hidden="1">
              <a:extLst>
                <a:ext uri="{63B3BB69-23CF-44E3-9099-C40C66FF867C}">
                  <a14:compatExt spid="_x0000_s204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11</xdr:col>
          <xdr:colOff>276225</xdr:colOff>
          <xdr:row>16</xdr:row>
          <xdr:rowOff>180975</xdr:rowOff>
        </xdr:to>
        <xdr:sp macro="" textlink="">
          <xdr:nvSpPr>
            <xdr:cNvPr id="20496" name="Drop Down 16" hidden="1">
              <a:extLst>
                <a:ext uri="{63B3BB69-23CF-44E3-9099-C40C66FF867C}">
                  <a14:compatExt spid="_x0000_s204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9525</xdr:rowOff>
        </xdr:from>
        <xdr:to>
          <xdr:col>14</xdr:col>
          <xdr:colOff>314325</xdr:colOff>
          <xdr:row>16</xdr:row>
          <xdr:rowOff>180975</xdr:rowOff>
        </xdr:to>
        <xdr:sp macro="" textlink="">
          <xdr:nvSpPr>
            <xdr:cNvPr id="20497" name="Drop Down 17" hidden="1">
              <a:extLst>
                <a:ext uri="{63B3BB69-23CF-44E3-9099-C40C66FF867C}">
                  <a14:compatExt spid="_x0000_s204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47625</xdr:rowOff>
        </xdr:from>
        <xdr:to>
          <xdr:col>5</xdr:col>
          <xdr:colOff>390525</xdr:colOff>
          <xdr:row>18</xdr:row>
          <xdr:rowOff>180975</xdr:rowOff>
        </xdr:to>
        <xdr:sp macro="" textlink="">
          <xdr:nvSpPr>
            <xdr:cNvPr id="20498" name="Drop Down 18" hidden="1">
              <a:extLst>
                <a:ext uri="{63B3BB69-23CF-44E3-9099-C40C66FF867C}">
                  <a14:compatExt spid="_x0000_s204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47625</xdr:rowOff>
        </xdr:from>
        <xdr:to>
          <xdr:col>8</xdr:col>
          <xdr:colOff>390525</xdr:colOff>
          <xdr:row>18</xdr:row>
          <xdr:rowOff>180975</xdr:rowOff>
        </xdr:to>
        <xdr:sp macro="" textlink="">
          <xdr:nvSpPr>
            <xdr:cNvPr id="20499" name="Drop Down 19" hidden="1">
              <a:extLst>
                <a:ext uri="{63B3BB69-23CF-44E3-9099-C40C66FF867C}">
                  <a14:compatExt spid="_x0000_s204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47625</xdr:rowOff>
        </xdr:from>
        <xdr:to>
          <xdr:col>11</xdr:col>
          <xdr:colOff>390525</xdr:colOff>
          <xdr:row>18</xdr:row>
          <xdr:rowOff>180975</xdr:rowOff>
        </xdr:to>
        <xdr:sp macro="" textlink="">
          <xdr:nvSpPr>
            <xdr:cNvPr id="20500" name="Drop Down 20" hidden="1">
              <a:extLst>
                <a:ext uri="{63B3BB69-23CF-44E3-9099-C40C66FF867C}">
                  <a14:compatExt spid="_x0000_s205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38100</xdr:rowOff>
        </xdr:from>
        <xdr:to>
          <xdr:col>14</xdr:col>
          <xdr:colOff>381000</xdr:colOff>
          <xdr:row>18</xdr:row>
          <xdr:rowOff>171450</xdr:rowOff>
        </xdr:to>
        <xdr:sp macro="" textlink="">
          <xdr:nvSpPr>
            <xdr:cNvPr id="20501" name="Drop Down 21" hidden="1">
              <a:extLst>
                <a:ext uri="{63B3BB69-23CF-44E3-9099-C40C66FF867C}">
                  <a14:compatExt spid="_x0000_s205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19439</xdr:colOff>
      <xdr:row>13</xdr:row>
      <xdr:rowOff>29156</xdr:rowOff>
    </xdr:from>
    <xdr:to>
      <xdr:col>27</xdr:col>
      <xdr:colOff>456811</xdr:colOff>
      <xdr:row>14</xdr:row>
      <xdr:rowOff>194387</xdr:rowOff>
    </xdr:to>
    <xdr:sp macro="" textlink="">
      <xdr:nvSpPr>
        <xdr:cNvPr id="11" name="Textfeld 10"/>
        <xdr:cNvSpPr txBox="1"/>
      </xdr:nvSpPr>
      <xdr:spPr>
        <a:xfrm>
          <a:off x="3936352" y="2225738"/>
          <a:ext cx="8553061" cy="24298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CH"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a:t>
          </a:r>
          <a:r>
            <a:rPr kumimoji="0" lang="de-CH"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a:t>
          </a:r>
          <a:r>
            <a:rPr kumimoji="0" lang="de-CH"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Pflichtfelder</a:t>
          </a:r>
          <a:r>
            <a:rPr kumimoji="0" lang="de-CH"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müssen ausgefüllt werden, da bei der Fallberechnung die Daten übernommen werden.       </a:t>
          </a:r>
          <a:r>
            <a:rPr lang="de-CH" sz="1000"/>
            <a:t> </a:t>
          </a:r>
          <a:r>
            <a:rPr kumimoji="0" lang="de-CH"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Felder zum Ausfüllen</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19050</xdr:colOff>
          <xdr:row>17</xdr:row>
          <xdr:rowOff>47625</xdr:rowOff>
        </xdr:from>
        <xdr:to>
          <xdr:col>5</xdr:col>
          <xdr:colOff>390525</xdr:colOff>
          <xdr:row>17</xdr:row>
          <xdr:rowOff>180975</xdr:rowOff>
        </xdr:to>
        <xdr:sp macro="" textlink="">
          <xdr:nvSpPr>
            <xdr:cNvPr id="20504" name="Drop Down 24" hidden="1">
              <a:extLst>
                <a:ext uri="{63B3BB69-23CF-44E3-9099-C40C66FF867C}">
                  <a14:compatExt spid="_x0000_s205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47625</xdr:rowOff>
        </xdr:from>
        <xdr:to>
          <xdr:col>8</xdr:col>
          <xdr:colOff>390525</xdr:colOff>
          <xdr:row>17</xdr:row>
          <xdr:rowOff>180975</xdr:rowOff>
        </xdr:to>
        <xdr:sp macro="" textlink="">
          <xdr:nvSpPr>
            <xdr:cNvPr id="20505" name="Drop Down 25" hidden="1">
              <a:extLst>
                <a:ext uri="{63B3BB69-23CF-44E3-9099-C40C66FF867C}">
                  <a14:compatExt spid="_x0000_s20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47625</xdr:rowOff>
        </xdr:from>
        <xdr:to>
          <xdr:col>11</xdr:col>
          <xdr:colOff>390525</xdr:colOff>
          <xdr:row>17</xdr:row>
          <xdr:rowOff>180975</xdr:rowOff>
        </xdr:to>
        <xdr:sp macro="" textlink="">
          <xdr:nvSpPr>
            <xdr:cNvPr id="20506" name="Drop Down 26" hidden="1">
              <a:extLst>
                <a:ext uri="{63B3BB69-23CF-44E3-9099-C40C66FF867C}">
                  <a14:compatExt spid="_x0000_s20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38100</xdr:rowOff>
        </xdr:from>
        <xdr:to>
          <xdr:col>14</xdr:col>
          <xdr:colOff>381000</xdr:colOff>
          <xdr:row>17</xdr:row>
          <xdr:rowOff>171450</xdr:rowOff>
        </xdr:to>
        <xdr:sp macro="" textlink="">
          <xdr:nvSpPr>
            <xdr:cNvPr id="20507" name="Drop Down 27" hidden="1">
              <a:extLst>
                <a:ext uri="{63B3BB69-23CF-44E3-9099-C40C66FF867C}">
                  <a14:compatExt spid="_x0000_s20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xdr:row>
          <xdr:rowOff>9525</xdr:rowOff>
        </xdr:from>
        <xdr:to>
          <xdr:col>17</xdr:col>
          <xdr:colOff>314325</xdr:colOff>
          <xdr:row>16</xdr:row>
          <xdr:rowOff>180975</xdr:rowOff>
        </xdr:to>
        <xdr:sp macro="" textlink="">
          <xdr:nvSpPr>
            <xdr:cNvPr id="20510" name="Drop Down 30" hidden="1">
              <a:extLst>
                <a:ext uri="{63B3BB69-23CF-44E3-9099-C40C66FF867C}">
                  <a14:compatExt spid="_x0000_s20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38100</xdr:rowOff>
        </xdr:from>
        <xdr:to>
          <xdr:col>17</xdr:col>
          <xdr:colOff>381000</xdr:colOff>
          <xdr:row>18</xdr:row>
          <xdr:rowOff>171450</xdr:rowOff>
        </xdr:to>
        <xdr:sp macro="" textlink="">
          <xdr:nvSpPr>
            <xdr:cNvPr id="20511" name="Drop Down 31" hidden="1">
              <a:extLst>
                <a:ext uri="{63B3BB69-23CF-44E3-9099-C40C66FF867C}">
                  <a14:compatExt spid="_x0000_s20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38100</xdr:rowOff>
        </xdr:from>
        <xdr:to>
          <xdr:col>17</xdr:col>
          <xdr:colOff>381000</xdr:colOff>
          <xdr:row>17</xdr:row>
          <xdr:rowOff>171450</xdr:rowOff>
        </xdr:to>
        <xdr:sp macro="" textlink="">
          <xdr:nvSpPr>
            <xdr:cNvPr id="20512" name="Drop Down 32" hidden="1">
              <a:extLst>
                <a:ext uri="{63B3BB69-23CF-44E3-9099-C40C66FF867C}">
                  <a14:compatExt spid="_x0000_s20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9525</xdr:rowOff>
        </xdr:from>
        <xdr:to>
          <xdr:col>20</xdr:col>
          <xdr:colOff>314325</xdr:colOff>
          <xdr:row>16</xdr:row>
          <xdr:rowOff>180975</xdr:rowOff>
        </xdr:to>
        <xdr:sp macro="" textlink="">
          <xdr:nvSpPr>
            <xdr:cNvPr id="20513" name="Drop Down 33" hidden="1">
              <a:extLst>
                <a:ext uri="{63B3BB69-23CF-44E3-9099-C40C66FF867C}">
                  <a14:compatExt spid="_x0000_s20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38100</xdr:rowOff>
        </xdr:from>
        <xdr:to>
          <xdr:col>20</xdr:col>
          <xdr:colOff>381000</xdr:colOff>
          <xdr:row>18</xdr:row>
          <xdr:rowOff>171450</xdr:rowOff>
        </xdr:to>
        <xdr:sp macro="" textlink="">
          <xdr:nvSpPr>
            <xdr:cNvPr id="20514" name="Drop Down 34" hidden="1">
              <a:extLst>
                <a:ext uri="{63B3BB69-23CF-44E3-9099-C40C66FF867C}">
                  <a14:compatExt spid="_x0000_s20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38100</xdr:rowOff>
        </xdr:from>
        <xdr:to>
          <xdr:col>20</xdr:col>
          <xdr:colOff>381000</xdr:colOff>
          <xdr:row>17</xdr:row>
          <xdr:rowOff>171450</xdr:rowOff>
        </xdr:to>
        <xdr:sp macro="" textlink="">
          <xdr:nvSpPr>
            <xdr:cNvPr id="20515" name="Drop Down 35" hidden="1">
              <a:extLst>
                <a:ext uri="{63B3BB69-23CF-44E3-9099-C40C66FF867C}">
                  <a14:compatExt spid="_x0000_s20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xdr:row>
          <xdr:rowOff>9525</xdr:rowOff>
        </xdr:from>
        <xdr:to>
          <xdr:col>23</xdr:col>
          <xdr:colOff>314325</xdr:colOff>
          <xdr:row>16</xdr:row>
          <xdr:rowOff>180975</xdr:rowOff>
        </xdr:to>
        <xdr:sp macro="" textlink="">
          <xdr:nvSpPr>
            <xdr:cNvPr id="20516" name="Drop Down 36" hidden="1">
              <a:extLst>
                <a:ext uri="{63B3BB69-23CF-44E3-9099-C40C66FF867C}">
                  <a14:compatExt spid="_x0000_s20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38100</xdr:rowOff>
        </xdr:from>
        <xdr:to>
          <xdr:col>23</xdr:col>
          <xdr:colOff>381000</xdr:colOff>
          <xdr:row>18</xdr:row>
          <xdr:rowOff>171450</xdr:rowOff>
        </xdr:to>
        <xdr:sp macro="" textlink="">
          <xdr:nvSpPr>
            <xdr:cNvPr id="20517" name="Drop Down 37" hidden="1">
              <a:extLst>
                <a:ext uri="{63B3BB69-23CF-44E3-9099-C40C66FF867C}">
                  <a14:compatExt spid="_x0000_s20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17</xdr:row>
          <xdr:rowOff>38100</xdr:rowOff>
        </xdr:from>
        <xdr:to>
          <xdr:col>23</xdr:col>
          <xdr:colOff>381000</xdr:colOff>
          <xdr:row>17</xdr:row>
          <xdr:rowOff>171450</xdr:rowOff>
        </xdr:to>
        <xdr:sp macro="" textlink="">
          <xdr:nvSpPr>
            <xdr:cNvPr id="20518" name="Drop Down 38" hidden="1">
              <a:extLst>
                <a:ext uri="{63B3BB69-23CF-44E3-9099-C40C66FF867C}">
                  <a14:compatExt spid="_x0000_s20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9525</xdr:rowOff>
        </xdr:from>
        <xdr:to>
          <xdr:col>26</xdr:col>
          <xdr:colOff>314325</xdr:colOff>
          <xdr:row>16</xdr:row>
          <xdr:rowOff>180975</xdr:rowOff>
        </xdr:to>
        <xdr:sp macro="" textlink="">
          <xdr:nvSpPr>
            <xdr:cNvPr id="20519" name="Drop Down 39" hidden="1">
              <a:extLst>
                <a:ext uri="{63B3BB69-23CF-44E3-9099-C40C66FF867C}">
                  <a14:compatExt spid="_x0000_s20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xdr:row>
          <xdr:rowOff>38100</xdr:rowOff>
        </xdr:from>
        <xdr:to>
          <xdr:col>26</xdr:col>
          <xdr:colOff>381000</xdr:colOff>
          <xdr:row>18</xdr:row>
          <xdr:rowOff>171450</xdr:rowOff>
        </xdr:to>
        <xdr:sp macro="" textlink="">
          <xdr:nvSpPr>
            <xdr:cNvPr id="20520" name="Drop Down 40" hidden="1">
              <a:extLst>
                <a:ext uri="{63B3BB69-23CF-44E3-9099-C40C66FF867C}">
                  <a14:compatExt spid="_x0000_s20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xdr:row>
          <xdr:rowOff>38100</xdr:rowOff>
        </xdr:from>
        <xdr:to>
          <xdr:col>26</xdr:col>
          <xdr:colOff>381000</xdr:colOff>
          <xdr:row>17</xdr:row>
          <xdr:rowOff>171450</xdr:rowOff>
        </xdr:to>
        <xdr:sp macro="" textlink="">
          <xdr:nvSpPr>
            <xdr:cNvPr id="20521" name="Drop Down 41" hidden="1">
              <a:extLst>
                <a:ext uri="{63B3BB69-23CF-44E3-9099-C40C66FF867C}">
                  <a14:compatExt spid="_x0000_s205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369338</xdr:colOff>
      <xdr:row>14</xdr:row>
      <xdr:rowOff>19440</xdr:rowOff>
    </xdr:from>
    <xdr:to>
      <xdr:col>22</xdr:col>
      <xdr:colOff>242791</xdr:colOff>
      <xdr:row>14</xdr:row>
      <xdr:rowOff>126351</xdr:rowOff>
    </xdr:to>
    <xdr:sp macro="" textlink="">
      <xdr:nvSpPr>
        <xdr:cNvPr id="30" name="Rechteck 29"/>
        <xdr:cNvSpPr/>
      </xdr:nvSpPr>
      <xdr:spPr>
        <a:xfrm>
          <a:off x="10176200" y="2216022"/>
          <a:ext cx="310826" cy="106911"/>
        </a:xfrm>
        <a:prstGeom prst="rect">
          <a:avLst/>
        </a:prstGeom>
        <a:solidFill>
          <a:schemeClr val="accent5">
            <a:lumMod val="20000"/>
            <a:lumOff val="80000"/>
          </a:schemeClr>
        </a:solidFill>
        <a:ln>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7</xdr:row>
          <xdr:rowOff>19050</xdr:rowOff>
        </xdr:from>
        <xdr:to>
          <xdr:col>4</xdr:col>
          <xdr:colOff>771525</xdr:colOff>
          <xdr:row>7</xdr:row>
          <xdr:rowOff>219075</xdr:rowOff>
        </xdr:to>
        <xdr:sp macro="" textlink="">
          <xdr:nvSpPr>
            <xdr:cNvPr id="7170" name="Drop Down 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9525</xdr:rowOff>
        </xdr:from>
        <xdr:to>
          <xdr:col>5</xdr:col>
          <xdr:colOff>0</xdr:colOff>
          <xdr:row>11</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66675</xdr:rowOff>
        </xdr:from>
        <xdr:to>
          <xdr:col>4</xdr:col>
          <xdr:colOff>771525</xdr:colOff>
          <xdr:row>11</xdr:row>
          <xdr:rowOff>266700</xdr:rowOff>
        </xdr:to>
        <xdr:sp macro="" textlink="">
          <xdr:nvSpPr>
            <xdr:cNvPr id="7173" name="Drop Down 5" hidden="1">
              <a:extLst>
                <a:ext uri="{63B3BB69-23CF-44E3-9099-C40C66FF867C}">
                  <a14:compatExt spid="_x0000_s7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161925</xdr:rowOff>
        </xdr:from>
        <xdr:to>
          <xdr:col>5</xdr:col>
          <xdr:colOff>0</xdr:colOff>
          <xdr:row>12</xdr:row>
          <xdr:rowOff>381000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76200</xdr:rowOff>
        </xdr:from>
        <xdr:to>
          <xdr:col>4</xdr:col>
          <xdr:colOff>771525</xdr:colOff>
          <xdr:row>14</xdr:row>
          <xdr:rowOff>276225</xdr:rowOff>
        </xdr:to>
        <xdr:sp macro="" textlink="">
          <xdr:nvSpPr>
            <xdr:cNvPr id="7179" name="Drop Down 11" hidden="1">
              <a:extLst>
                <a:ext uri="{63B3BB69-23CF-44E3-9099-C40C66FF867C}">
                  <a14:compatExt spid="_x0000_s7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76200</xdr:rowOff>
        </xdr:from>
        <xdr:to>
          <xdr:col>4</xdr:col>
          <xdr:colOff>771525</xdr:colOff>
          <xdr:row>18</xdr:row>
          <xdr:rowOff>285750</xdr:rowOff>
        </xdr:to>
        <xdr:sp macro="" textlink="">
          <xdr:nvSpPr>
            <xdr:cNvPr id="7181" name="Drop Down 13" hidden="1">
              <a:extLst>
                <a:ext uri="{63B3BB69-23CF-44E3-9099-C40C66FF867C}">
                  <a14:compatExt spid="_x0000_s7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20</xdr:row>
          <xdr:rowOff>257175</xdr:rowOff>
        </xdr:from>
        <xdr:to>
          <xdr:col>5</xdr:col>
          <xdr:colOff>0</xdr:colOff>
          <xdr:row>20</xdr:row>
          <xdr:rowOff>476250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21</xdr:row>
          <xdr:rowOff>66675</xdr:rowOff>
        </xdr:from>
        <xdr:to>
          <xdr:col>5</xdr:col>
          <xdr:colOff>0</xdr:colOff>
          <xdr:row>21</xdr:row>
          <xdr:rowOff>285750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76200</xdr:rowOff>
        </xdr:from>
        <xdr:to>
          <xdr:col>4</xdr:col>
          <xdr:colOff>771525</xdr:colOff>
          <xdr:row>19</xdr:row>
          <xdr:rowOff>285750</xdr:rowOff>
        </xdr:to>
        <xdr:sp macro="" textlink="">
          <xdr:nvSpPr>
            <xdr:cNvPr id="7235" name="Drop Down 67" hidden="1">
              <a:extLst>
                <a:ext uri="{63B3BB69-23CF-44E3-9099-C40C66FF867C}">
                  <a14:compatExt spid="_x0000_s7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9525</xdr:rowOff>
        </xdr:from>
        <xdr:to>
          <xdr:col>9</xdr:col>
          <xdr:colOff>0</xdr:colOff>
          <xdr:row>11</xdr:row>
          <xdr:rowOff>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66675</xdr:rowOff>
        </xdr:from>
        <xdr:to>
          <xdr:col>8</xdr:col>
          <xdr:colOff>771525</xdr:colOff>
          <xdr:row>11</xdr:row>
          <xdr:rowOff>266700</xdr:rowOff>
        </xdr:to>
        <xdr:sp macro="" textlink="">
          <xdr:nvSpPr>
            <xdr:cNvPr id="7237" name="Drop Down 69" hidden="1">
              <a:extLst>
                <a:ext uri="{63B3BB69-23CF-44E3-9099-C40C66FF867C}">
                  <a14:compatExt spid="_x0000_s7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161925</xdr:rowOff>
        </xdr:from>
        <xdr:to>
          <xdr:col>9</xdr:col>
          <xdr:colOff>0</xdr:colOff>
          <xdr:row>12</xdr:row>
          <xdr:rowOff>381000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76200</xdr:rowOff>
        </xdr:from>
        <xdr:to>
          <xdr:col>8</xdr:col>
          <xdr:colOff>771525</xdr:colOff>
          <xdr:row>14</xdr:row>
          <xdr:rowOff>276225</xdr:rowOff>
        </xdr:to>
        <xdr:sp macro="" textlink="">
          <xdr:nvSpPr>
            <xdr:cNvPr id="7239" name="Drop Down 71" hidden="1">
              <a:extLst>
                <a:ext uri="{63B3BB69-23CF-44E3-9099-C40C66FF867C}">
                  <a14:compatExt spid="_x0000_s7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10</xdr:row>
          <xdr:rowOff>9525</xdr:rowOff>
        </xdr:from>
        <xdr:to>
          <xdr:col>13</xdr:col>
          <xdr:colOff>0</xdr:colOff>
          <xdr:row>11</xdr:row>
          <xdr:rowOff>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xdr:row>
          <xdr:rowOff>85725</xdr:rowOff>
        </xdr:from>
        <xdr:to>
          <xdr:col>12</xdr:col>
          <xdr:colOff>771525</xdr:colOff>
          <xdr:row>11</xdr:row>
          <xdr:rowOff>285750</xdr:rowOff>
        </xdr:to>
        <xdr:sp macro="" textlink="">
          <xdr:nvSpPr>
            <xdr:cNvPr id="7241" name="Drop Down 73" hidden="1">
              <a:extLst>
                <a:ext uri="{63B3BB69-23CF-44E3-9099-C40C66FF867C}">
                  <a14:compatExt spid="_x0000_s7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12</xdr:row>
          <xdr:rowOff>142875</xdr:rowOff>
        </xdr:from>
        <xdr:to>
          <xdr:col>13</xdr:col>
          <xdr:colOff>0</xdr:colOff>
          <xdr:row>12</xdr:row>
          <xdr:rowOff>361950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76200</xdr:rowOff>
        </xdr:from>
        <xdr:to>
          <xdr:col>12</xdr:col>
          <xdr:colOff>771525</xdr:colOff>
          <xdr:row>14</xdr:row>
          <xdr:rowOff>276225</xdr:rowOff>
        </xdr:to>
        <xdr:sp macro="" textlink="">
          <xdr:nvSpPr>
            <xdr:cNvPr id="7243" name="Drop Down 75" hidden="1">
              <a:extLst>
                <a:ext uri="{63B3BB69-23CF-44E3-9099-C40C66FF867C}">
                  <a14:compatExt spid="_x0000_s7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19050</xdr:rowOff>
        </xdr:from>
        <xdr:to>
          <xdr:col>8</xdr:col>
          <xdr:colOff>771525</xdr:colOff>
          <xdr:row>7</xdr:row>
          <xdr:rowOff>219075</xdr:rowOff>
        </xdr:to>
        <xdr:sp macro="" textlink="">
          <xdr:nvSpPr>
            <xdr:cNvPr id="7244" name="Drop Down 76" hidden="1">
              <a:extLst>
                <a:ext uri="{63B3BB69-23CF-44E3-9099-C40C66FF867C}">
                  <a14:compatExt spid="_x0000_s7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19050</xdr:rowOff>
        </xdr:from>
        <xdr:to>
          <xdr:col>12</xdr:col>
          <xdr:colOff>771525</xdr:colOff>
          <xdr:row>7</xdr:row>
          <xdr:rowOff>219075</xdr:rowOff>
        </xdr:to>
        <xdr:sp macro="" textlink="">
          <xdr:nvSpPr>
            <xdr:cNvPr id="7245" name="Drop Down 77" hidden="1">
              <a:extLst>
                <a:ext uri="{63B3BB69-23CF-44E3-9099-C40C66FF867C}">
                  <a14:compatExt spid="_x0000_s7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18</xdr:row>
          <xdr:rowOff>66675</xdr:rowOff>
        </xdr:from>
        <xdr:to>
          <xdr:col>13</xdr:col>
          <xdr:colOff>0</xdr:colOff>
          <xdr:row>18</xdr:row>
          <xdr:rowOff>285750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19</xdr:row>
          <xdr:rowOff>66675</xdr:rowOff>
        </xdr:from>
        <xdr:to>
          <xdr:col>13</xdr:col>
          <xdr:colOff>0</xdr:colOff>
          <xdr:row>19</xdr:row>
          <xdr:rowOff>285750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20</xdr:row>
          <xdr:rowOff>228600</xdr:rowOff>
        </xdr:from>
        <xdr:to>
          <xdr:col>13</xdr:col>
          <xdr:colOff>0</xdr:colOff>
          <xdr:row>20</xdr:row>
          <xdr:rowOff>447675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21</xdr:row>
          <xdr:rowOff>66675</xdr:rowOff>
        </xdr:from>
        <xdr:to>
          <xdr:col>13</xdr:col>
          <xdr:colOff>0</xdr:colOff>
          <xdr:row>21</xdr:row>
          <xdr:rowOff>285750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22</xdr:row>
          <xdr:rowOff>9525</xdr:rowOff>
        </xdr:from>
        <xdr:to>
          <xdr:col>13</xdr:col>
          <xdr:colOff>0</xdr:colOff>
          <xdr:row>23</xdr:row>
          <xdr:rowOff>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4</xdr:col>
          <xdr:colOff>0</xdr:colOff>
          <xdr:row>26</xdr:row>
          <xdr:rowOff>0</xdr:rowOff>
        </xdr:to>
        <xdr:sp macro="" textlink="">
          <xdr:nvSpPr>
            <xdr:cNvPr id="7251" name="Drop Down 83" hidden="1">
              <a:extLst>
                <a:ext uri="{63B3BB69-23CF-44E3-9099-C40C66FF867C}">
                  <a14:compatExt spid="_x0000_s72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4</xdr:col>
          <xdr:colOff>0</xdr:colOff>
          <xdr:row>27</xdr:row>
          <xdr:rowOff>0</xdr:rowOff>
        </xdr:to>
        <xdr:sp macro="" textlink="">
          <xdr:nvSpPr>
            <xdr:cNvPr id="7252" name="Drop Down 84" hidden="1">
              <a:extLst>
                <a:ext uri="{63B3BB69-23CF-44E3-9099-C40C66FF867C}">
                  <a14:compatExt spid="_x0000_s7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4</xdr:col>
          <xdr:colOff>0</xdr:colOff>
          <xdr:row>28</xdr:row>
          <xdr:rowOff>0</xdr:rowOff>
        </xdr:to>
        <xdr:sp macro="" textlink="">
          <xdr:nvSpPr>
            <xdr:cNvPr id="7253" name="Drop Down 85" hidden="1">
              <a:extLst>
                <a:ext uri="{63B3BB69-23CF-44E3-9099-C40C66FF867C}">
                  <a14:compatExt spid="_x0000_s7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26</xdr:row>
          <xdr:rowOff>0</xdr:rowOff>
        </xdr:from>
        <xdr:to>
          <xdr:col>12</xdr:col>
          <xdr:colOff>76200</xdr:colOff>
          <xdr:row>26</xdr:row>
          <xdr:rowOff>219075</xdr:rowOff>
        </xdr:to>
        <xdr:sp macro="" textlink="">
          <xdr:nvSpPr>
            <xdr:cNvPr id="7254" name="Drop Down 86" hidden="1">
              <a:extLst>
                <a:ext uri="{63B3BB69-23CF-44E3-9099-C40C66FF867C}">
                  <a14:compatExt spid="_x0000_s72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25</xdr:row>
          <xdr:rowOff>0</xdr:rowOff>
        </xdr:from>
        <xdr:to>
          <xdr:col>12</xdr:col>
          <xdr:colOff>76200</xdr:colOff>
          <xdr:row>25</xdr:row>
          <xdr:rowOff>219075</xdr:rowOff>
        </xdr:to>
        <xdr:sp macro="" textlink="">
          <xdr:nvSpPr>
            <xdr:cNvPr id="7256" name="Drop Down 88" hidden="1">
              <a:extLst>
                <a:ext uri="{63B3BB69-23CF-44E3-9099-C40C66FF867C}">
                  <a14:compatExt spid="_x0000_s72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828675</xdr:colOff>
          <xdr:row>27</xdr:row>
          <xdr:rowOff>0</xdr:rowOff>
        </xdr:from>
        <xdr:to>
          <xdr:col>12</xdr:col>
          <xdr:colOff>76200</xdr:colOff>
          <xdr:row>27</xdr:row>
          <xdr:rowOff>219075</xdr:rowOff>
        </xdr:to>
        <xdr:sp macro="" textlink="">
          <xdr:nvSpPr>
            <xdr:cNvPr id="7257" name="Drop Down 89" hidden="1">
              <a:extLst>
                <a:ext uri="{63B3BB69-23CF-44E3-9099-C40C66FF867C}">
                  <a14:compatExt spid="_x0000_s72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171450</xdr:colOff>
          <xdr:row>23</xdr:row>
          <xdr:rowOff>9525</xdr:rowOff>
        </xdr:from>
        <xdr:to>
          <xdr:col>42</xdr:col>
          <xdr:colOff>57150</xdr:colOff>
          <xdr:row>24</xdr:row>
          <xdr:rowOff>85725</xdr:rowOff>
        </xdr:to>
        <xdr:sp macro="" textlink="">
          <xdr:nvSpPr>
            <xdr:cNvPr id="74760" name="Check Box 8" hidden="1">
              <a:extLst>
                <a:ext uri="{63B3BB69-23CF-44E3-9099-C40C66FF867C}">
                  <a14:compatExt spid="_x0000_s74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27</xdr:row>
          <xdr:rowOff>9525</xdr:rowOff>
        </xdr:from>
        <xdr:to>
          <xdr:col>42</xdr:col>
          <xdr:colOff>57150</xdr:colOff>
          <xdr:row>28</xdr:row>
          <xdr:rowOff>85725</xdr:rowOff>
        </xdr:to>
        <xdr:sp macro="" textlink="">
          <xdr:nvSpPr>
            <xdr:cNvPr id="74763" name="Check Box 11" hidden="1">
              <a:extLst>
                <a:ext uri="{63B3BB69-23CF-44E3-9099-C40C66FF867C}">
                  <a14:compatExt spid="_x0000_s7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29</xdr:row>
          <xdr:rowOff>9525</xdr:rowOff>
        </xdr:from>
        <xdr:to>
          <xdr:col>42</xdr:col>
          <xdr:colOff>57150</xdr:colOff>
          <xdr:row>30</xdr:row>
          <xdr:rowOff>85725</xdr:rowOff>
        </xdr:to>
        <xdr:sp macro="" textlink="">
          <xdr:nvSpPr>
            <xdr:cNvPr id="74764" name="Check Box 12" hidden="1">
              <a:extLst>
                <a:ext uri="{63B3BB69-23CF-44E3-9099-C40C66FF867C}">
                  <a14:compatExt spid="_x0000_s7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33</xdr:row>
          <xdr:rowOff>9525</xdr:rowOff>
        </xdr:from>
        <xdr:to>
          <xdr:col>42</xdr:col>
          <xdr:colOff>57150</xdr:colOff>
          <xdr:row>34</xdr:row>
          <xdr:rowOff>85725</xdr:rowOff>
        </xdr:to>
        <xdr:sp macro="" textlink="">
          <xdr:nvSpPr>
            <xdr:cNvPr id="74765" name="Check Box 13" hidden="1">
              <a:extLst>
                <a:ext uri="{63B3BB69-23CF-44E3-9099-C40C66FF867C}">
                  <a14:compatExt spid="_x0000_s7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25</xdr:row>
          <xdr:rowOff>9525</xdr:rowOff>
        </xdr:from>
        <xdr:to>
          <xdr:col>42</xdr:col>
          <xdr:colOff>57150</xdr:colOff>
          <xdr:row>26</xdr:row>
          <xdr:rowOff>85725</xdr:rowOff>
        </xdr:to>
        <xdr:sp macro="" textlink="">
          <xdr:nvSpPr>
            <xdr:cNvPr id="74766" name="Check Box 14" hidden="1">
              <a:extLst>
                <a:ext uri="{63B3BB69-23CF-44E3-9099-C40C66FF867C}">
                  <a14:compatExt spid="_x0000_s7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2.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drawing" Target="../drawings/drawing3.x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printerSettings" Target="../printerSettings/printerSettings3.bin"/><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hyperlink" Target="http://www.be.ch/wis-karten" TargetMode="External"/><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vmlDrawing" Target="../drawings/vmlDrawing3.v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4.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2" Type="http://schemas.openxmlformats.org/officeDocument/2006/relationships/drawing" Target="../drawings/drawing4.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5.xml"/><Relationship Id="rId3" Type="http://schemas.openxmlformats.org/officeDocument/2006/relationships/vmlDrawing" Target="../drawings/vmlDrawing5.vml"/><Relationship Id="rId7" Type="http://schemas.openxmlformats.org/officeDocument/2006/relationships/ctrlProp" Target="../ctrlProps/ctrlProp10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 Id="rId9"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6" tint="0.79998168889431442"/>
    <pageSetUpPr fitToPage="1"/>
  </sheetPr>
  <dimension ref="A1:Q35"/>
  <sheetViews>
    <sheetView tabSelected="1" zoomScale="70" zoomScaleNormal="70" workbookViewId="0">
      <selection activeCell="B4" sqref="B4:D4"/>
    </sheetView>
  </sheetViews>
  <sheetFormatPr baseColWidth="10" defaultRowHeight="14.25"/>
  <cols>
    <col min="1" max="1" width="4.42578125" style="177" customWidth="1"/>
    <col min="2" max="2" width="7" style="114" customWidth="1"/>
    <col min="3" max="3" width="14.5703125" style="114" customWidth="1"/>
    <col min="4" max="5" width="4.140625" style="114" customWidth="1"/>
    <col min="6" max="6" width="4.7109375" style="114" customWidth="1"/>
    <col min="7" max="7" width="17.85546875" style="114" customWidth="1"/>
    <col min="8" max="8" width="3" style="114" customWidth="1"/>
    <col min="9" max="10" width="10.42578125" style="114" customWidth="1"/>
    <col min="11" max="11" width="5.42578125" style="114" customWidth="1"/>
    <col min="12" max="12" width="1.5703125" style="114" customWidth="1"/>
    <col min="13" max="13" width="1.7109375" style="114" customWidth="1"/>
    <col min="14" max="15" width="9.85546875" style="152" customWidth="1"/>
    <col min="16" max="16" width="4.140625" style="152" customWidth="1"/>
    <col min="17" max="17" width="2" style="152" customWidth="1"/>
    <col min="18" max="16384" width="11.42578125" style="114"/>
  </cols>
  <sheetData>
    <row r="1" spans="1:17" ht="21" customHeight="1">
      <c r="A1" s="413" t="s">
        <v>153</v>
      </c>
      <c r="B1" s="413"/>
      <c r="C1" s="413"/>
      <c r="D1" s="418" t="s">
        <v>331</v>
      </c>
      <c r="E1" s="418"/>
      <c r="F1" s="419"/>
      <c r="G1" s="419"/>
      <c r="H1" s="419"/>
      <c r="I1" s="419"/>
      <c r="J1" s="419"/>
      <c r="K1" s="419"/>
      <c r="L1" s="419"/>
      <c r="M1" s="403" t="s">
        <v>286</v>
      </c>
      <c r="N1" s="403"/>
      <c r="O1" s="403"/>
      <c r="P1" s="403"/>
      <c r="Q1" s="403"/>
    </row>
    <row r="2" spans="1:17" ht="29.25" customHeight="1" thickBot="1">
      <c r="A2" s="414"/>
      <c r="B2" s="414"/>
      <c r="C2" s="414"/>
      <c r="D2" s="420"/>
      <c r="E2" s="420"/>
      <c r="F2" s="420"/>
      <c r="G2" s="420"/>
      <c r="H2" s="420"/>
      <c r="I2" s="420"/>
      <c r="J2" s="420"/>
      <c r="K2" s="420"/>
      <c r="L2" s="420"/>
      <c r="M2" s="404" t="s">
        <v>453</v>
      </c>
      <c r="N2" s="404"/>
      <c r="O2" s="404"/>
      <c r="P2" s="404"/>
      <c r="Q2" s="404"/>
    </row>
    <row r="3" spans="1:17" ht="29.25" customHeight="1" thickBot="1">
      <c r="A3" s="415" t="s">
        <v>287</v>
      </c>
      <c r="B3" s="416"/>
      <c r="C3" s="416"/>
      <c r="D3" s="416"/>
      <c r="E3" s="416"/>
      <c r="F3" s="416"/>
      <c r="G3" s="416"/>
      <c r="H3" s="416"/>
      <c r="I3" s="416"/>
      <c r="J3" s="416"/>
      <c r="K3" s="416"/>
      <c r="L3" s="417"/>
      <c r="M3" s="458" t="s">
        <v>157</v>
      </c>
      <c r="N3" s="459"/>
      <c r="O3" s="460"/>
      <c r="P3" s="460"/>
      <c r="Q3" s="461"/>
    </row>
    <row r="4" spans="1:17" s="140" customFormat="1" ht="36.75" customHeight="1">
      <c r="A4" s="178" t="s">
        <v>5</v>
      </c>
      <c r="B4" s="441" t="str">
        <f>IF('3_Anzeichnungsprotokoll'!D64=0,"",'3_Anzeichnungsprotokoll'!D64)</f>
        <v/>
      </c>
      <c r="C4" s="441"/>
      <c r="D4" s="442"/>
      <c r="E4" s="453" t="s">
        <v>4</v>
      </c>
      <c r="F4" s="454"/>
      <c r="G4" s="362">
        <f ca="1">TODAY()</f>
        <v>44725</v>
      </c>
      <c r="H4" s="409" t="s">
        <v>449</v>
      </c>
      <c r="I4" s="410"/>
      <c r="J4" s="411" t="str">
        <f>IF('3_Anzeichnungsprotokoll'!X64=0,"",'3_Anzeichnungsprotokoll'!X64)</f>
        <v/>
      </c>
      <c r="K4" s="411"/>
      <c r="L4" s="411"/>
      <c r="M4" s="411"/>
      <c r="N4" s="411"/>
      <c r="O4" s="411"/>
      <c r="P4" s="411"/>
      <c r="Q4" s="412"/>
    </row>
    <row r="5" spans="1:17" s="142" customFormat="1" ht="22.5" customHeight="1" thickBot="1">
      <c r="A5" s="407" t="s">
        <v>292</v>
      </c>
      <c r="B5" s="408"/>
      <c r="C5" s="408"/>
      <c r="D5" s="405"/>
      <c r="E5" s="405"/>
      <c r="F5" s="405"/>
      <c r="G5" s="405"/>
      <c r="H5" s="405"/>
      <c r="I5" s="405"/>
      <c r="J5" s="405"/>
      <c r="K5" s="405"/>
      <c r="L5" s="405"/>
      <c r="M5" s="405"/>
      <c r="N5" s="405"/>
      <c r="O5" s="405"/>
      <c r="P5" s="405"/>
      <c r="Q5" s="406"/>
    </row>
    <row r="6" spans="1:17" ht="69.75" customHeight="1" thickBot="1">
      <c r="A6" s="438" t="s">
        <v>290</v>
      </c>
      <c r="B6" s="439"/>
      <c r="C6" s="440" t="s">
        <v>288</v>
      </c>
      <c r="D6" s="440"/>
      <c r="E6" s="450" t="s">
        <v>291</v>
      </c>
      <c r="F6" s="451"/>
      <c r="G6" s="452"/>
      <c r="H6" s="462" t="s">
        <v>289</v>
      </c>
      <c r="I6" s="462"/>
      <c r="J6" s="462"/>
      <c r="K6" s="462"/>
      <c r="L6" s="455" t="s">
        <v>25</v>
      </c>
      <c r="M6" s="456"/>
      <c r="N6" s="456"/>
      <c r="O6" s="456"/>
      <c r="P6" s="456"/>
      <c r="Q6" s="457"/>
    </row>
    <row r="7" spans="1:17" ht="24.75" customHeight="1" thickBot="1">
      <c r="A7" s="421" t="s">
        <v>293</v>
      </c>
      <c r="B7" s="443"/>
      <c r="C7" s="446" t="s">
        <v>304</v>
      </c>
      <c r="D7" s="447"/>
      <c r="E7" s="342"/>
      <c r="F7" s="447" t="s">
        <v>295</v>
      </c>
      <c r="G7" s="449"/>
      <c r="H7" s="144"/>
      <c r="I7" s="144"/>
      <c r="J7" s="144"/>
      <c r="K7" s="145"/>
      <c r="L7" s="143"/>
      <c r="M7" s="144"/>
      <c r="N7" s="144"/>
      <c r="O7" s="144"/>
      <c r="P7" s="144"/>
      <c r="Q7" s="146"/>
    </row>
    <row r="8" spans="1:17" ht="24.75" customHeight="1" thickTop="1" thickBot="1">
      <c r="A8" s="444"/>
      <c r="B8" s="445"/>
      <c r="C8" s="448"/>
      <c r="D8" s="393"/>
      <c r="E8" s="341"/>
      <c r="F8" s="393" t="s">
        <v>296</v>
      </c>
      <c r="G8" s="394"/>
      <c r="H8" s="147"/>
      <c r="I8" s="475"/>
      <c r="J8" s="476"/>
      <c r="K8" s="463" t="s">
        <v>328</v>
      </c>
      <c r="L8" s="148"/>
      <c r="M8" s="149"/>
      <c r="N8" s="470" t="s">
        <v>302</v>
      </c>
      <c r="O8" s="470"/>
      <c r="P8" s="464" t="s">
        <v>301</v>
      </c>
      <c r="Q8" s="150"/>
    </row>
    <row r="9" spans="1:17" ht="24.75" customHeight="1" thickTop="1">
      <c r="A9" s="444"/>
      <c r="B9" s="445"/>
      <c r="C9" s="448"/>
      <c r="D9" s="393"/>
      <c r="E9" s="341"/>
      <c r="F9" s="393" t="s">
        <v>294</v>
      </c>
      <c r="G9" s="394"/>
      <c r="H9" s="147"/>
      <c r="I9" s="477"/>
      <c r="J9" s="478"/>
      <c r="K9" s="463"/>
      <c r="L9" s="148"/>
      <c r="M9" s="151"/>
      <c r="N9" s="465"/>
      <c r="O9" s="467"/>
      <c r="P9" s="463"/>
      <c r="Q9" s="150"/>
    </row>
    <row r="10" spans="1:17" s="156" customFormat="1" ht="24.75" customHeight="1">
      <c r="A10" s="444"/>
      <c r="B10" s="445"/>
      <c r="C10" s="448"/>
      <c r="D10" s="393"/>
      <c r="E10" s="341"/>
      <c r="F10" s="393" t="s">
        <v>297</v>
      </c>
      <c r="G10" s="394"/>
      <c r="H10" s="138"/>
      <c r="I10" s="471"/>
      <c r="J10" s="472"/>
      <c r="K10" s="463"/>
      <c r="L10" s="153"/>
      <c r="M10" s="154"/>
      <c r="N10" s="466"/>
      <c r="O10" s="468"/>
      <c r="P10" s="463"/>
      <c r="Q10" s="155"/>
    </row>
    <row r="11" spans="1:17" s="156" customFormat="1" ht="24.75" customHeight="1">
      <c r="A11" s="444"/>
      <c r="B11" s="445"/>
      <c r="C11" s="448"/>
      <c r="D11" s="393"/>
      <c r="E11" s="341"/>
      <c r="F11" s="393" t="s">
        <v>298</v>
      </c>
      <c r="G11" s="394"/>
      <c r="H11" s="138"/>
      <c r="I11" s="473"/>
      <c r="J11" s="474"/>
      <c r="K11" s="463"/>
      <c r="L11" s="153"/>
      <c r="M11" s="154"/>
      <c r="N11" s="157"/>
      <c r="O11" s="158"/>
      <c r="P11" s="463"/>
      <c r="Q11" s="155"/>
    </row>
    <row r="12" spans="1:17" s="156" customFormat="1" ht="24.75" customHeight="1" thickBot="1">
      <c r="A12" s="444"/>
      <c r="B12" s="445"/>
      <c r="C12" s="448"/>
      <c r="D12" s="393"/>
      <c r="E12" s="341"/>
      <c r="F12" s="393" t="s">
        <v>299</v>
      </c>
      <c r="G12" s="394"/>
      <c r="H12" s="164"/>
      <c r="I12" s="481"/>
      <c r="J12" s="482"/>
      <c r="K12" s="463"/>
      <c r="L12" s="159"/>
      <c r="M12" s="154"/>
      <c r="N12" s="160"/>
      <c r="O12" s="161"/>
      <c r="P12" s="463"/>
      <c r="Q12" s="335"/>
    </row>
    <row r="13" spans="1:17" s="156" customFormat="1" ht="24.75" customHeight="1" thickTop="1" thickBot="1">
      <c r="A13" s="444"/>
      <c r="B13" s="445"/>
      <c r="C13" s="448"/>
      <c r="D13" s="393"/>
      <c r="E13" s="341"/>
      <c r="F13" s="393" t="s">
        <v>300</v>
      </c>
      <c r="G13" s="394"/>
      <c r="H13" s="348"/>
      <c r="I13" s="479" t="s">
        <v>305</v>
      </c>
      <c r="J13" s="480"/>
      <c r="K13" s="346"/>
      <c r="L13" s="345"/>
      <c r="M13" s="154"/>
      <c r="N13" s="469" t="s">
        <v>303</v>
      </c>
      <c r="O13" s="469"/>
      <c r="P13" s="346"/>
      <c r="Q13" s="347"/>
    </row>
    <row r="14" spans="1:17" s="156" customFormat="1" ht="24.75" customHeight="1" thickBot="1">
      <c r="A14" s="421" t="s">
        <v>329</v>
      </c>
      <c r="B14" s="422"/>
      <c r="C14" s="427" t="s">
        <v>330</v>
      </c>
      <c r="D14" s="428"/>
      <c r="E14" s="435" t="s">
        <v>306</v>
      </c>
      <c r="F14" s="436"/>
      <c r="G14" s="437"/>
      <c r="H14" s="144"/>
      <c r="I14" s="144"/>
      <c r="J14" s="144"/>
      <c r="K14" s="344"/>
      <c r="L14" s="382"/>
      <c r="M14" s="383"/>
      <c r="N14" s="380" t="s">
        <v>311</v>
      </c>
      <c r="O14" s="380"/>
      <c r="P14" s="380"/>
      <c r="Q14" s="381"/>
    </row>
    <row r="15" spans="1:17" s="156" customFormat="1" ht="24.75" customHeight="1">
      <c r="A15" s="423"/>
      <c r="B15" s="424"/>
      <c r="C15" s="429"/>
      <c r="D15" s="430"/>
      <c r="E15" s="339"/>
      <c r="F15" s="393" t="s">
        <v>307</v>
      </c>
      <c r="G15" s="394"/>
      <c r="H15" s="147"/>
      <c r="I15" s="399"/>
      <c r="J15" s="400"/>
      <c r="K15" s="388" t="s">
        <v>328</v>
      </c>
      <c r="L15" s="373"/>
      <c r="M15" s="374"/>
      <c r="N15" s="375"/>
      <c r="O15" s="375"/>
      <c r="P15" s="375"/>
      <c r="Q15" s="376"/>
    </row>
    <row r="16" spans="1:17" s="156" customFormat="1" ht="24.75" customHeight="1">
      <c r="A16" s="423"/>
      <c r="B16" s="424"/>
      <c r="C16" s="429"/>
      <c r="D16" s="430"/>
      <c r="E16" s="339"/>
      <c r="F16" s="393" t="s">
        <v>308</v>
      </c>
      <c r="G16" s="394"/>
      <c r="H16" s="147"/>
      <c r="I16" s="401"/>
      <c r="J16" s="402"/>
      <c r="K16" s="388"/>
      <c r="L16" s="373"/>
      <c r="M16" s="374"/>
      <c r="N16" s="375"/>
      <c r="O16" s="375"/>
      <c r="P16" s="375"/>
      <c r="Q16" s="376"/>
    </row>
    <row r="17" spans="1:17" s="156" customFormat="1" ht="24.75" customHeight="1">
      <c r="A17" s="423"/>
      <c r="B17" s="424"/>
      <c r="C17" s="429"/>
      <c r="D17" s="430"/>
      <c r="E17" s="339"/>
      <c r="F17" s="393" t="s">
        <v>309</v>
      </c>
      <c r="G17" s="394"/>
      <c r="H17" s="138"/>
      <c r="I17" s="389"/>
      <c r="J17" s="390"/>
      <c r="K17" s="388"/>
      <c r="L17" s="365"/>
      <c r="M17" s="366"/>
      <c r="N17" s="375" t="s">
        <v>317</v>
      </c>
      <c r="O17" s="375"/>
      <c r="P17" s="375"/>
      <c r="Q17" s="376"/>
    </row>
    <row r="18" spans="1:17" s="156" customFormat="1" ht="24.75" customHeight="1">
      <c r="A18" s="423"/>
      <c r="B18" s="424"/>
      <c r="C18" s="429"/>
      <c r="D18" s="430"/>
      <c r="E18" s="336"/>
      <c r="F18" s="397"/>
      <c r="G18" s="398"/>
      <c r="H18" s="138"/>
      <c r="I18" s="391"/>
      <c r="J18" s="392"/>
      <c r="K18" s="388"/>
      <c r="L18" s="365"/>
      <c r="M18" s="366"/>
      <c r="N18" s="375" t="s">
        <v>318</v>
      </c>
      <c r="O18" s="375"/>
      <c r="P18" s="375"/>
      <c r="Q18" s="376"/>
    </row>
    <row r="19" spans="1:17" s="156" customFormat="1" ht="24.75" customHeight="1" thickBot="1">
      <c r="A19" s="423"/>
      <c r="B19" s="424"/>
      <c r="C19" s="429"/>
      <c r="D19" s="430"/>
      <c r="E19" s="336"/>
      <c r="F19" s="397"/>
      <c r="G19" s="398"/>
      <c r="H19" s="164"/>
      <c r="I19" s="395"/>
      <c r="J19" s="396"/>
      <c r="K19" s="388"/>
      <c r="L19" s="373"/>
      <c r="M19" s="374"/>
      <c r="N19" s="375"/>
      <c r="O19" s="375"/>
      <c r="P19" s="375"/>
      <c r="Q19" s="376"/>
    </row>
    <row r="20" spans="1:17" s="156" customFormat="1" ht="24.75" customHeight="1" thickBot="1">
      <c r="A20" s="423"/>
      <c r="B20" s="424"/>
      <c r="C20" s="429"/>
      <c r="D20" s="430"/>
      <c r="E20" s="337"/>
      <c r="F20" s="386"/>
      <c r="G20" s="387"/>
      <c r="H20" s="164"/>
      <c r="I20" s="384" t="s">
        <v>305</v>
      </c>
      <c r="J20" s="385"/>
      <c r="K20" s="340"/>
      <c r="L20" s="365"/>
      <c r="M20" s="366"/>
      <c r="N20" s="375" t="s">
        <v>319</v>
      </c>
      <c r="O20" s="375"/>
      <c r="P20" s="375"/>
      <c r="Q20" s="376"/>
    </row>
    <row r="21" spans="1:17" s="156" customFormat="1" ht="24.75" customHeight="1" thickBot="1">
      <c r="A21" s="423"/>
      <c r="B21" s="424"/>
      <c r="C21" s="429"/>
      <c r="D21" s="430"/>
      <c r="E21" s="377" t="s">
        <v>310</v>
      </c>
      <c r="F21" s="378"/>
      <c r="G21" s="379"/>
      <c r="H21" s="144"/>
      <c r="I21" s="147"/>
      <c r="J21" s="147"/>
      <c r="K21" s="344"/>
      <c r="L21" s="373"/>
      <c r="M21" s="374"/>
      <c r="N21" s="375"/>
      <c r="O21" s="375"/>
      <c r="P21" s="375"/>
      <c r="Q21" s="376"/>
    </row>
    <row r="22" spans="1:17" s="156" customFormat="1" ht="24.75" customHeight="1">
      <c r="A22" s="423"/>
      <c r="B22" s="424"/>
      <c r="C22" s="429"/>
      <c r="D22" s="430"/>
      <c r="E22" s="339"/>
      <c r="F22" s="393" t="s">
        <v>312</v>
      </c>
      <c r="G22" s="394"/>
      <c r="H22" s="147"/>
      <c r="I22" s="399"/>
      <c r="J22" s="400"/>
      <c r="K22" s="388" t="s">
        <v>328</v>
      </c>
      <c r="L22" s="365"/>
      <c r="M22" s="366"/>
      <c r="N22" s="375" t="s">
        <v>320</v>
      </c>
      <c r="O22" s="375"/>
      <c r="P22" s="375"/>
      <c r="Q22" s="376"/>
    </row>
    <row r="23" spans="1:17" s="156" customFormat="1" ht="24.75" customHeight="1">
      <c r="A23" s="423"/>
      <c r="B23" s="424"/>
      <c r="C23" s="429"/>
      <c r="D23" s="430"/>
      <c r="E23" s="339"/>
      <c r="F23" s="393" t="s">
        <v>313</v>
      </c>
      <c r="G23" s="394"/>
      <c r="H23" s="147"/>
      <c r="I23" s="401"/>
      <c r="J23" s="402"/>
      <c r="K23" s="388"/>
      <c r="L23" s="373"/>
      <c r="M23" s="374"/>
      <c r="N23" s="375"/>
      <c r="O23" s="375"/>
      <c r="P23" s="375"/>
      <c r="Q23" s="376"/>
    </row>
    <row r="24" spans="1:17" s="156" customFormat="1" ht="24.75" customHeight="1">
      <c r="A24" s="423"/>
      <c r="B24" s="424"/>
      <c r="C24" s="429"/>
      <c r="D24" s="430"/>
      <c r="E24" s="339"/>
      <c r="F24" s="393" t="s">
        <v>314</v>
      </c>
      <c r="G24" s="394"/>
      <c r="H24" s="138"/>
      <c r="I24" s="389"/>
      <c r="J24" s="390"/>
      <c r="K24" s="388"/>
      <c r="L24" s="373"/>
      <c r="M24" s="374"/>
      <c r="N24" s="375"/>
      <c r="O24" s="375"/>
      <c r="P24" s="375"/>
      <c r="Q24" s="376"/>
    </row>
    <row r="25" spans="1:17" s="156" customFormat="1" ht="24.75" customHeight="1">
      <c r="A25" s="423"/>
      <c r="B25" s="424"/>
      <c r="C25" s="429"/>
      <c r="D25" s="430"/>
      <c r="E25" s="339"/>
      <c r="F25" s="393" t="s">
        <v>315</v>
      </c>
      <c r="G25" s="394"/>
      <c r="H25" s="138"/>
      <c r="I25" s="391"/>
      <c r="J25" s="392"/>
      <c r="K25" s="388"/>
      <c r="L25" s="365"/>
      <c r="M25" s="366"/>
      <c r="N25" s="375" t="s">
        <v>321</v>
      </c>
      <c r="O25" s="375"/>
      <c r="P25" s="375"/>
      <c r="Q25" s="376"/>
    </row>
    <row r="26" spans="1:17" s="156" customFormat="1" ht="24.75" customHeight="1" thickBot="1">
      <c r="A26" s="423"/>
      <c r="B26" s="424"/>
      <c r="C26" s="429"/>
      <c r="D26" s="430"/>
      <c r="E26" s="339"/>
      <c r="F26" s="393" t="s">
        <v>316</v>
      </c>
      <c r="G26" s="394"/>
      <c r="H26" s="164"/>
      <c r="I26" s="395"/>
      <c r="J26" s="396"/>
      <c r="K26" s="388"/>
      <c r="L26" s="373"/>
      <c r="M26" s="374"/>
      <c r="N26" s="375"/>
      <c r="O26" s="375"/>
      <c r="P26" s="375"/>
      <c r="Q26" s="376"/>
    </row>
    <row r="27" spans="1:17" s="156" customFormat="1" ht="24.75" customHeight="1" thickBot="1">
      <c r="A27" s="423"/>
      <c r="B27" s="424"/>
      <c r="C27" s="429"/>
      <c r="D27" s="430"/>
      <c r="E27" s="337"/>
      <c r="F27" s="386"/>
      <c r="G27" s="387"/>
      <c r="H27" s="164"/>
      <c r="I27" s="384" t="s">
        <v>305</v>
      </c>
      <c r="J27" s="385"/>
      <c r="K27" s="340"/>
      <c r="L27" s="365"/>
      <c r="M27" s="366"/>
      <c r="N27" s="369"/>
      <c r="O27" s="369"/>
      <c r="P27" s="369"/>
      <c r="Q27" s="370"/>
    </row>
    <row r="28" spans="1:17" s="156" customFormat="1" ht="24.75" customHeight="1" thickBot="1">
      <c r="A28" s="423"/>
      <c r="B28" s="424"/>
      <c r="C28" s="429"/>
      <c r="D28" s="430"/>
      <c r="E28" s="377" t="s">
        <v>322</v>
      </c>
      <c r="F28" s="378"/>
      <c r="G28" s="379"/>
      <c r="H28" s="144"/>
      <c r="I28" s="147"/>
      <c r="J28" s="147"/>
      <c r="K28" s="344"/>
      <c r="L28" s="367"/>
      <c r="M28" s="368"/>
      <c r="N28" s="369"/>
      <c r="O28" s="369"/>
      <c r="P28" s="369"/>
      <c r="Q28" s="370"/>
    </row>
    <row r="29" spans="1:17" s="156" customFormat="1" ht="24.75" customHeight="1">
      <c r="A29" s="423"/>
      <c r="B29" s="424"/>
      <c r="C29" s="429"/>
      <c r="D29" s="430"/>
      <c r="E29" s="339"/>
      <c r="F29" s="393" t="s">
        <v>323</v>
      </c>
      <c r="G29" s="394"/>
      <c r="H29" s="147"/>
      <c r="I29" s="399"/>
      <c r="J29" s="400"/>
      <c r="K29" s="388" t="s">
        <v>328</v>
      </c>
      <c r="L29" s="365"/>
      <c r="M29" s="366"/>
      <c r="N29" s="369"/>
      <c r="O29" s="369"/>
      <c r="P29" s="369"/>
      <c r="Q29" s="370"/>
    </row>
    <row r="30" spans="1:17" s="156" customFormat="1" ht="24.75" customHeight="1">
      <c r="A30" s="423"/>
      <c r="B30" s="424"/>
      <c r="C30" s="429"/>
      <c r="D30" s="430"/>
      <c r="E30" s="339"/>
      <c r="F30" s="393" t="s">
        <v>324</v>
      </c>
      <c r="G30" s="394"/>
      <c r="H30" s="147"/>
      <c r="I30" s="401"/>
      <c r="J30" s="402"/>
      <c r="K30" s="388"/>
      <c r="L30" s="367"/>
      <c r="M30" s="368"/>
      <c r="N30" s="369"/>
      <c r="O30" s="369"/>
      <c r="P30" s="369"/>
      <c r="Q30" s="370"/>
    </row>
    <row r="31" spans="1:17" s="156" customFormat="1" ht="24.75" customHeight="1">
      <c r="A31" s="423"/>
      <c r="B31" s="424"/>
      <c r="C31" s="429"/>
      <c r="D31" s="430"/>
      <c r="E31" s="339"/>
      <c r="F31" s="393" t="s">
        <v>325</v>
      </c>
      <c r="G31" s="394"/>
      <c r="H31" s="138"/>
      <c r="I31" s="389"/>
      <c r="J31" s="390"/>
      <c r="K31" s="388"/>
      <c r="L31" s="365"/>
      <c r="M31" s="366"/>
      <c r="N31" s="369"/>
      <c r="O31" s="369"/>
      <c r="P31" s="369"/>
      <c r="Q31" s="370"/>
    </row>
    <row r="32" spans="1:17" s="156" customFormat="1" ht="24.75" customHeight="1">
      <c r="A32" s="423"/>
      <c r="B32" s="424"/>
      <c r="C32" s="429"/>
      <c r="D32" s="430"/>
      <c r="E32" s="339"/>
      <c r="F32" s="393" t="s">
        <v>326</v>
      </c>
      <c r="G32" s="394"/>
      <c r="H32" s="138"/>
      <c r="I32" s="391"/>
      <c r="J32" s="392"/>
      <c r="K32" s="388"/>
      <c r="L32" s="367"/>
      <c r="M32" s="368"/>
      <c r="N32" s="369"/>
      <c r="O32" s="369"/>
      <c r="P32" s="369"/>
      <c r="Q32" s="370"/>
    </row>
    <row r="33" spans="1:17" s="156" customFormat="1" ht="24.75" customHeight="1" thickBot="1">
      <c r="A33" s="423"/>
      <c r="B33" s="424"/>
      <c r="C33" s="429"/>
      <c r="D33" s="430"/>
      <c r="E33" s="339"/>
      <c r="F33" s="393" t="s">
        <v>327</v>
      </c>
      <c r="G33" s="394"/>
      <c r="H33" s="164"/>
      <c r="I33" s="395"/>
      <c r="J33" s="396"/>
      <c r="K33" s="388"/>
      <c r="L33" s="365"/>
      <c r="M33" s="366"/>
      <c r="N33" s="369"/>
      <c r="O33" s="369"/>
      <c r="P33" s="369"/>
      <c r="Q33" s="370"/>
    </row>
    <row r="34" spans="1:17" s="156" customFormat="1" ht="24.75" customHeight="1" thickBot="1">
      <c r="A34" s="425"/>
      <c r="B34" s="426"/>
      <c r="C34" s="431"/>
      <c r="D34" s="432"/>
      <c r="E34" s="337"/>
      <c r="F34" s="433"/>
      <c r="G34" s="434"/>
      <c r="H34" s="343"/>
      <c r="I34" s="384" t="s">
        <v>305</v>
      </c>
      <c r="J34" s="385"/>
      <c r="K34" s="340"/>
      <c r="L34" s="363"/>
      <c r="M34" s="364"/>
      <c r="N34" s="371"/>
      <c r="O34" s="371"/>
      <c r="P34" s="371"/>
      <c r="Q34" s="372"/>
    </row>
    <row r="35" spans="1:17">
      <c r="A35" s="175"/>
      <c r="B35" s="120"/>
      <c r="C35" s="120"/>
      <c r="D35" s="120"/>
      <c r="E35" s="120"/>
      <c r="F35" s="120"/>
      <c r="G35" s="120"/>
      <c r="H35" s="120"/>
      <c r="I35" s="120"/>
      <c r="J35" s="120"/>
      <c r="K35" s="120"/>
      <c r="L35" s="120"/>
      <c r="M35" s="120"/>
      <c r="N35" s="176"/>
      <c r="O35" s="176"/>
      <c r="P35" s="176"/>
      <c r="Q35" s="176"/>
    </row>
  </sheetData>
  <sheetProtection sheet="1" selectLockedCells="1"/>
  <mergeCells count="106">
    <mergeCell ref="L6:Q6"/>
    <mergeCell ref="M3:N3"/>
    <mergeCell ref="O3:Q3"/>
    <mergeCell ref="H6:K6"/>
    <mergeCell ref="K8:K12"/>
    <mergeCell ref="P8:P12"/>
    <mergeCell ref="N9:N10"/>
    <mergeCell ref="O9:O10"/>
    <mergeCell ref="N13:O13"/>
    <mergeCell ref="N8:O8"/>
    <mergeCell ref="I10:J11"/>
    <mergeCell ref="I8:J9"/>
    <mergeCell ref="I13:J13"/>
    <mergeCell ref="I12:J12"/>
    <mergeCell ref="A6:B6"/>
    <mergeCell ref="C6:D6"/>
    <mergeCell ref="B4:D4"/>
    <mergeCell ref="F12:G12"/>
    <mergeCell ref="A7:B13"/>
    <mergeCell ref="C7:D13"/>
    <mergeCell ref="F7:G7"/>
    <mergeCell ref="F8:G8"/>
    <mergeCell ref="F9:G9"/>
    <mergeCell ref="F10:G10"/>
    <mergeCell ref="F11:G11"/>
    <mergeCell ref="F13:G13"/>
    <mergeCell ref="E6:G6"/>
    <mergeCell ref="E4:F4"/>
    <mergeCell ref="A14:B34"/>
    <mergeCell ref="C14:D34"/>
    <mergeCell ref="F32:G32"/>
    <mergeCell ref="F33:G33"/>
    <mergeCell ref="F34:G34"/>
    <mergeCell ref="I33:J33"/>
    <mergeCell ref="I29:J30"/>
    <mergeCell ref="K29:K33"/>
    <mergeCell ref="I31:J32"/>
    <mergeCell ref="I34:J34"/>
    <mergeCell ref="F29:G29"/>
    <mergeCell ref="F30:G30"/>
    <mergeCell ref="F31:G31"/>
    <mergeCell ref="I22:J23"/>
    <mergeCell ref="F23:G23"/>
    <mergeCell ref="F24:G24"/>
    <mergeCell ref="F25:G25"/>
    <mergeCell ref="K15:K19"/>
    <mergeCell ref="I19:J19"/>
    <mergeCell ref="F19:G19"/>
    <mergeCell ref="E14:G14"/>
    <mergeCell ref="E21:G21"/>
    <mergeCell ref="F15:G15"/>
    <mergeCell ref="F16:G16"/>
    <mergeCell ref="M1:Q1"/>
    <mergeCell ref="M2:Q2"/>
    <mergeCell ref="D5:Q5"/>
    <mergeCell ref="A5:C5"/>
    <mergeCell ref="H4:I4"/>
    <mergeCell ref="J4:Q4"/>
    <mergeCell ref="A1:C2"/>
    <mergeCell ref="A3:L3"/>
    <mergeCell ref="D1:L2"/>
    <mergeCell ref="I24:J25"/>
    <mergeCell ref="I27:J27"/>
    <mergeCell ref="F27:G27"/>
    <mergeCell ref="F26:G26"/>
    <mergeCell ref="F22:G22"/>
    <mergeCell ref="I26:J26"/>
    <mergeCell ref="F18:G18"/>
    <mergeCell ref="I15:J16"/>
    <mergeCell ref="I17:J18"/>
    <mergeCell ref="F17:G17"/>
    <mergeCell ref="L24:M24"/>
    <mergeCell ref="N25:Q26"/>
    <mergeCell ref="L25:M25"/>
    <mergeCell ref="L26:M26"/>
    <mergeCell ref="L27:M27"/>
    <mergeCell ref="E28:G28"/>
    <mergeCell ref="N14:Q16"/>
    <mergeCell ref="N17:Q17"/>
    <mergeCell ref="L14:M14"/>
    <mergeCell ref="L15:M15"/>
    <mergeCell ref="L16:M16"/>
    <mergeCell ref="L17:M17"/>
    <mergeCell ref="N18:Q19"/>
    <mergeCell ref="L18:M18"/>
    <mergeCell ref="L19:M19"/>
    <mergeCell ref="L20:M20"/>
    <mergeCell ref="N20:Q21"/>
    <mergeCell ref="L21:M21"/>
    <mergeCell ref="N22:Q24"/>
    <mergeCell ref="L22:M22"/>
    <mergeCell ref="L23:M23"/>
    <mergeCell ref="I20:J20"/>
    <mergeCell ref="F20:G20"/>
    <mergeCell ref="K22:K26"/>
    <mergeCell ref="L34:M34"/>
    <mergeCell ref="L31:M31"/>
    <mergeCell ref="L32:M32"/>
    <mergeCell ref="L33:M33"/>
    <mergeCell ref="L28:M28"/>
    <mergeCell ref="L29:M29"/>
    <mergeCell ref="L30:M30"/>
    <mergeCell ref="N27:Q28"/>
    <mergeCell ref="N29:Q30"/>
    <mergeCell ref="N31:Q32"/>
    <mergeCell ref="N33:Q34"/>
  </mergeCells>
  <pageMargins left="0.78740157480314965" right="0.78740157480314965" top="0.78740157480314965" bottom="0.59055118110236227" header="0.11811023622047245" footer="0.19685039370078741"/>
  <pageSetup paperSize="9" scale="75" orientation="portrait" r:id="rId1"/>
  <headerFooter alignWithMargins="0">
    <oddFooter>&amp;L&amp;F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locked="0" defaultSize="0" autoFill="0" autoLine="0" autoPict="0" altText="">
                <anchor moveWithCells="1">
                  <from>
                    <xdr:col>4</xdr:col>
                    <xdr:colOff>9525</xdr:colOff>
                    <xdr:row>6</xdr:row>
                    <xdr:rowOff>0</xdr:rowOff>
                  </from>
                  <to>
                    <xdr:col>5</xdr:col>
                    <xdr:colOff>0</xdr:colOff>
                    <xdr:row>6</xdr:row>
                    <xdr:rowOff>171450</xdr:rowOff>
                  </to>
                </anchor>
              </controlPr>
            </control>
          </mc:Choice>
        </mc:AlternateContent>
        <mc:AlternateContent xmlns:mc="http://schemas.openxmlformats.org/markup-compatibility/2006">
          <mc:Choice Requires="x14">
            <control shapeId="71686" r:id="rId5" name="Check Box 6">
              <controlPr locked="0" defaultSize="0" autoFill="0" autoLine="0" autoPict="0" altText="">
                <anchor moveWithCells="1">
                  <from>
                    <xdr:col>4</xdr:col>
                    <xdr:colOff>9525</xdr:colOff>
                    <xdr:row>6</xdr:row>
                    <xdr:rowOff>314325</xdr:rowOff>
                  </from>
                  <to>
                    <xdr:col>5</xdr:col>
                    <xdr:colOff>0</xdr:colOff>
                    <xdr:row>7</xdr:row>
                    <xdr:rowOff>219075</xdr:rowOff>
                  </to>
                </anchor>
              </controlPr>
            </control>
          </mc:Choice>
        </mc:AlternateContent>
        <mc:AlternateContent xmlns:mc="http://schemas.openxmlformats.org/markup-compatibility/2006">
          <mc:Choice Requires="x14">
            <control shapeId="71688" r:id="rId6" name="Check Box 8">
              <controlPr locked="0" defaultSize="0" autoFill="0" autoLine="0" autoPict="0" altText="">
                <anchor moveWithCells="1">
                  <from>
                    <xdr:col>4</xdr:col>
                    <xdr:colOff>9525</xdr:colOff>
                    <xdr:row>9</xdr:row>
                    <xdr:rowOff>0</xdr:rowOff>
                  </from>
                  <to>
                    <xdr:col>5</xdr:col>
                    <xdr:colOff>0</xdr:colOff>
                    <xdr:row>9</xdr:row>
                    <xdr:rowOff>171450</xdr:rowOff>
                  </to>
                </anchor>
              </controlPr>
            </control>
          </mc:Choice>
        </mc:AlternateContent>
        <mc:AlternateContent xmlns:mc="http://schemas.openxmlformats.org/markup-compatibility/2006">
          <mc:Choice Requires="x14">
            <control shapeId="71689" r:id="rId7" name="Check Box 9">
              <controlPr locked="0" defaultSize="0" autoFill="0" autoLine="0" autoPict="0" altText="">
                <anchor moveWithCells="1">
                  <from>
                    <xdr:col>4</xdr:col>
                    <xdr:colOff>9525</xdr:colOff>
                    <xdr:row>10</xdr:row>
                    <xdr:rowOff>0</xdr:rowOff>
                  </from>
                  <to>
                    <xdr:col>5</xdr:col>
                    <xdr:colOff>0</xdr:colOff>
                    <xdr:row>10</xdr:row>
                    <xdr:rowOff>171450</xdr:rowOff>
                  </to>
                </anchor>
              </controlPr>
            </control>
          </mc:Choice>
        </mc:AlternateContent>
        <mc:AlternateContent xmlns:mc="http://schemas.openxmlformats.org/markup-compatibility/2006">
          <mc:Choice Requires="x14">
            <control shapeId="71690" r:id="rId8" name="Check Box 10">
              <controlPr locked="0" defaultSize="0" autoFill="0" autoLine="0" autoPict="0" altText="">
                <anchor moveWithCells="1">
                  <from>
                    <xdr:col>4</xdr:col>
                    <xdr:colOff>9525</xdr:colOff>
                    <xdr:row>11</xdr:row>
                    <xdr:rowOff>0</xdr:rowOff>
                  </from>
                  <to>
                    <xdr:col>5</xdr:col>
                    <xdr:colOff>0</xdr:colOff>
                    <xdr:row>11</xdr:row>
                    <xdr:rowOff>171450</xdr:rowOff>
                  </to>
                </anchor>
              </controlPr>
            </control>
          </mc:Choice>
        </mc:AlternateContent>
        <mc:AlternateContent xmlns:mc="http://schemas.openxmlformats.org/markup-compatibility/2006">
          <mc:Choice Requires="x14">
            <control shapeId="71691" r:id="rId9" name="Check Box 11">
              <controlPr locked="0" defaultSize="0" autoFill="0" autoLine="0" autoPict="0" altText="">
                <anchor moveWithCells="1">
                  <from>
                    <xdr:col>4</xdr:col>
                    <xdr:colOff>9525</xdr:colOff>
                    <xdr:row>12</xdr:row>
                    <xdr:rowOff>0</xdr:rowOff>
                  </from>
                  <to>
                    <xdr:col>5</xdr:col>
                    <xdr:colOff>0</xdr:colOff>
                    <xdr:row>12</xdr:row>
                    <xdr:rowOff>171450</xdr:rowOff>
                  </to>
                </anchor>
              </controlPr>
            </control>
          </mc:Choice>
        </mc:AlternateContent>
        <mc:AlternateContent xmlns:mc="http://schemas.openxmlformats.org/markup-compatibility/2006">
          <mc:Choice Requires="x14">
            <control shapeId="71693" r:id="rId10" name="Check Box 13">
              <controlPr locked="0" defaultSize="0" autoFill="0" autoLine="0" autoPict="0" altText="">
                <anchor moveWithCells="1">
                  <from>
                    <xdr:col>4</xdr:col>
                    <xdr:colOff>9525</xdr:colOff>
                    <xdr:row>8</xdr:row>
                    <xdr:rowOff>0</xdr:rowOff>
                  </from>
                  <to>
                    <xdr:col>5</xdr:col>
                    <xdr:colOff>0</xdr:colOff>
                    <xdr:row>8</xdr:row>
                    <xdr:rowOff>171450</xdr:rowOff>
                  </to>
                </anchor>
              </controlPr>
            </control>
          </mc:Choice>
        </mc:AlternateContent>
        <mc:AlternateContent xmlns:mc="http://schemas.openxmlformats.org/markup-compatibility/2006">
          <mc:Choice Requires="x14">
            <control shapeId="71695" r:id="rId11" name="Check Box 15">
              <controlPr locked="0" defaultSize="0" autoFill="0" autoLine="0" autoPict="0" altText="">
                <anchor moveWithCells="1">
                  <from>
                    <xdr:col>4</xdr:col>
                    <xdr:colOff>9525</xdr:colOff>
                    <xdr:row>14</xdr:row>
                    <xdr:rowOff>0</xdr:rowOff>
                  </from>
                  <to>
                    <xdr:col>5</xdr:col>
                    <xdr:colOff>0</xdr:colOff>
                    <xdr:row>14</xdr:row>
                    <xdr:rowOff>171450</xdr:rowOff>
                  </to>
                </anchor>
              </controlPr>
            </control>
          </mc:Choice>
        </mc:AlternateContent>
        <mc:AlternateContent xmlns:mc="http://schemas.openxmlformats.org/markup-compatibility/2006">
          <mc:Choice Requires="x14">
            <control shapeId="71696" r:id="rId12" name="Check Box 16">
              <controlPr locked="0" defaultSize="0" autoFill="0" autoLine="0" autoPict="0" altText="">
                <anchor moveWithCells="1">
                  <from>
                    <xdr:col>4</xdr:col>
                    <xdr:colOff>9525</xdr:colOff>
                    <xdr:row>15</xdr:row>
                    <xdr:rowOff>0</xdr:rowOff>
                  </from>
                  <to>
                    <xdr:col>5</xdr:col>
                    <xdr:colOff>0</xdr:colOff>
                    <xdr:row>15</xdr:row>
                    <xdr:rowOff>171450</xdr:rowOff>
                  </to>
                </anchor>
              </controlPr>
            </control>
          </mc:Choice>
        </mc:AlternateContent>
        <mc:AlternateContent xmlns:mc="http://schemas.openxmlformats.org/markup-compatibility/2006">
          <mc:Choice Requires="x14">
            <control shapeId="71697" r:id="rId13" name="Check Box 17">
              <controlPr locked="0" defaultSize="0" autoFill="0" autoLine="0" autoPict="0" altText="">
                <anchor moveWithCells="1">
                  <from>
                    <xdr:col>4</xdr:col>
                    <xdr:colOff>9525</xdr:colOff>
                    <xdr:row>16</xdr:row>
                    <xdr:rowOff>0</xdr:rowOff>
                  </from>
                  <to>
                    <xdr:col>5</xdr:col>
                    <xdr:colOff>0</xdr:colOff>
                    <xdr:row>16</xdr:row>
                    <xdr:rowOff>171450</xdr:rowOff>
                  </to>
                </anchor>
              </controlPr>
            </control>
          </mc:Choice>
        </mc:AlternateContent>
        <mc:AlternateContent xmlns:mc="http://schemas.openxmlformats.org/markup-compatibility/2006">
          <mc:Choice Requires="x14">
            <control shapeId="71702" r:id="rId14" name="Check Box 22">
              <controlPr locked="0" defaultSize="0" autoFill="0" autoLine="0" autoPict="0" altText="">
                <anchor moveWithCells="1">
                  <from>
                    <xdr:col>4</xdr:col>
                    <xdr:colOff>9525</xdr:colOff>
                    <xdr:row>21</xdr:row>
                    <xdr:rowOff>0</xdr:rowOff>
                  </from>
                  <to>
                    <xdr:col>5</xdr:col>
                    <xdr:colOff>0</xdr:colOff>
                    <xdr:row>21</xdr:row>
                    <xdr:rowOff>171450</xdr:rowOff>
                  </to>
                </anchor>
              </controlPr>
            </control>
          </mc:Choice>
        </mc:AlternateContent>
        <mc:AlternateContent xmlns:mc="http://schemas.openxmlformats.org/markup-compatibility/2006">
          <mc:Choice Requires="x14">
            <control shapeId="71703" r:id="rId15" name="Check Box 23">
              <controlPr locked="0" defaultSize="0" autoFill="0" autoLine="0" autoPict="0" altText="">
                <anchor moveWithCells="1">
                  <from>
                    <xdr:col>4</xdr:col>
                    <xdr:colOff>9525</xdr:colOff>
                    <xdr:row>22</xdr:row>
                    <xdr:rowOff>0</xdr:rowOff>
                  </from>
                  <to>
                    <xdr:col>5</xdr:col>
                    <xdr:colOff>0</xdr:colOff>
                    <xdr:row>22</xdr:row>
                    <xdr:rowOff>171450</xdr:rowOff>
                  </to>
                </anchor>
              </controlPr>
            </control>
          </mc:Choice>
        </mc:AlternateContent>
        <mc:AlternateContent xmlns:mc="http://schemas.openxmlformats.org/markup-compatibility/2006">
          <mc:Choice Requires="x14">
            <control shapeId="71704" r:id="rId16" name="Check Box 24">
              <controlPr locked="0" defaultSize="0" autoFill="0" autoLine="0" autoPict="0" altText="">
                <anchor moveWithCells="1">
                  <from>
                    <xdr:col>4</xdr:col>
                    <xdr:colOff>9525</xdr:colOff>
                    <xdr:row>23</xdr:row>
                    <xdr:rowOff>0</xdr:rowOff>
                  </from>
                  <to>
                    <xdr:col>5</xdr:col>
                    <xdr:colOff>0</xdr:colOff>
                    <xdr:row>23</xdr:row>
                    <xdr:rowOff>171450</xdr:rowOff>
                  </to>
                </anchor>
              </controlPr>
            </control>
          </mc:Choice>
        </mc:AlternateContent>
        <mc:AlternateContent xmlns:mc="http://schemas.openxmlformats.org/markup-compatibility/2006">
          <mc:Choice Requires="x14">
            <control shapeId="71705" r:id="rId17" name="Check Box 25">
              <controlPr locked="0" defaultSize="0" autoFill="0" autoLine="0" autoPict="0" altText="">
                <anchor moveWithCells="1">
                  <from>
                    <xdr:col>4</xdr:col>
                    <xdr:colOff>9525</xdr:colOff>
                    <xdr:row>24</xdr:row>
                    <xdr:rowOff>0</xdr:rowOff>
                  </from>
                  <to>
                    <xdr:col>5</xdr:col>
                    <xdr:colOff>0</xdr:colOff>
                    <xdr:row>24</xdr:row>
                    <xdr:rowOff>171450</xdr:rowOff>
                  </to>
                </anchor>
              </controlPr>
            </control>
          </mc:Choice>
        </mc:AlternateContent>
        <mc:AlternateContent xmlns:mc="http://schemas.openxmlformats.org/markup-compatibility/2006">
          <mc:Choice Requires="x14">
            <control shapeId="71706" r:id="rId18" name="Check Box 26">
              <controlPr locked="0" defaultSize="0" autoFill="0" autoLine="0" autoPict="0" altText="">
                <anchor moveWithCells="1">
                  <from>
                    <xdr:col>11</xdr:col>
                    <xdr:colOff>0</xdr:colOff>
                    <xdr:row>13</xdr:row>
                    <xdr:rowOff>19050</xdr:rowOff>
                  </from>
                  <to>
                    <xdr:col>13</xdr:col>
                    <xdr:colOff>47625</xdr:colOff>
                    <xdr:row>13</xdr:row>
                    <xdr:rowOff>190500</xdr:rowOff>
                  </to>
                </anchor>
              </controlPr>
            </control>
          </mc:Choice>
        </mc:AlternateContent>
        <mc:AlternateContent xmlns:mc="http://schemas.openxmlformats.org/markup-compatibility/2006">
          <mc:Choice Requires="x14">
            <control shapeId="71709" r:id="rId19" name="Check Box 29">
              <controlPr locked="0" defaultSize="0" autoFill="0" autoLine="0" autoPict="0" altText="">
                <anchor moveWithCells="1">
                  <from>
                    <xdr:col>11</xdr:col>
                    <xdr:colOff>0</xdr:colOff>
                    <xdr:row>16</xdr:row>
                    <xdr:rowOff>9525</xdr:rowOff>
                  </from>
                  <to>
                    <xdr:col>13</xdr:col>
                    <xdr:colOff>47625</xdr:colOff>
                    <xdr:row>16</xdr:row>
                    <xdr:rowOff>180975</xdr:rowOff>
                  </to>
                </anchor>
              </controlPr>
            </control>
          </mc:Choice>
        </mc:AlternateContent>
        <mc:AlternateContent xmlns:mc="http://schemas.openxmlformats.org/markup-compatibility/2006">
          <mc:Choice Requires="x14">
            <control shapeId="71711" r:id="rId20" name="Check Box 31">
              <controlPr locked="0" defaultSize="0" autoFill="0" autoLine="0" autoPict="0" altText="">
                <anchor moveWithCells="1">
                  <from>
                    <xdr:col>4</xdr:col>
                    <xdr:colOff>9525</xdr:colOff>
                    <xdr:row>25</xdr:row>
                    <xdr:rowOff>0</xdr:rowOff>
                  </from>
                  <to>
                    <xdr:col>5</xdr:col>
                    <xdr:colOff>0</xdr:colOff>
                    <xdr:row>25</xdr:row>
                    <xdr:rowOff>171450</xdr:rowOff>
                  </to>
                </anchor>
              </controlPr>
            </control>
          </mc:Choice>
        </mc:AlternateContent>
        <mc:AlternateContent xmlns:mc="http://schemas.openxmlformats.org/markup-compatibility/2006">
          <mc:Choice Requires="x14">
            <control shapeId="71712" r:id="rId21" name="Check Box 32">
              <controlPr locked="0" defaultSize="0" autoFill="0" autoLine="0" autoPict="0" altText="">
                <anchor moveWithCells="1">
                  <from>
                    <xdr:col>11</xdr:col>
                    <xdr:colOff>0</xdr:colOff>
                    <xdr:row>17</xdr:row>
                    <xdr:rowOff>9525</xdr:rowOff>
                  </from>
                  <to>
                    <xdr:col>13</xdr:col>
                    <xdr:colOff>47625</xdr:colOff>
                    <xdr:row>17</xdr:row>
                    <xdr:rowOff>180975</xdr:rowOff>
                  </to>
                </anchor>
              </controlPr>
            </control>
          </mc:Choice>
        </mc:AlternateContent>
        <mc:AlternateContent xmlns:mc="http://schemas.openxmlformats.org/markup-compatibility/2006">
          <mc:Choice Requires="x14">
            <control shapeId="71713" r:id="rId22" name="Check Box 33">
              <controlPr locked="0" defaultSize="0" autoFill="0" autoLine="0" autoPict="0" altText="">
                <anchor moveWithCells="1">
                  <from>
                    <xdr:col>11</xdr:col>
                    <xdr:colOff>0</xdr:colOff>
                    <xdr:row>19</xdr:row>
                    <xdr:rowOff>9525</xdr:rowOff>
                  </from>
                  <to>
                    <xdr:col>13</xdr:col>
                    <xdr:colOff>47625</xdr:colOff>
                    <xdr:row>19</xdr:row>
                    <xdr:rowOff>180975</xdr:rowOff>
                  </to>
                </anchor>
              </controlPr>
            </control>
          </mc:Choice>
        </mc:AlternateContent>
        <mc:AlternateContent xmlns:mc="http://schemas.openxmlformats.org/markup-compatibility/2006">
          <mc:Choice Requires="x14">
            <control shapeId="71716" r:id="rId23" name="Check Box 36">
              <controlPr locked="0" defaultSize="0" autoFill="0" autoLine="0" autoPict="0" altText="">
                <anchor moveWithCells="1">
                  <from>
                    <xdr:col>11</xdr:col>
                    <xdr:colOff>0</xdr:colOff>
                    <xdr:row>21</xdr:row>
                    <xdr:rowOff>9525</xdr:rowOff>
                  </from>
                  <to>
                    <xdr:col>13</xdr:col>
                    <xdr:colOff>47625</xdr:colOff>
                    <xdr:row>21</xdr:row>
                    <xdr:rowOff>180975</xdr:rowOff>
                  </to>
                </anchor>
              </controlPr>
            </control>
          </mc:Choice>
        </mc:AlternateContent>
        <mc:AlternateContent xmlns:mc="http://schemas.openxmlformats.org/markup-compatibility/2006">
          <mc:Choice Requires="x14">
            <control shapeId="71720" r:id="rId24" name="Check Box 40">
              <controlPr locked="0" defaultSize="0" autoFill="0" autoLine="0" autoPict="0" altText="">
                <anchor moveWithCells="1">
                  <from>
                    <xdr:col>11</xdr:col>
                    <xdr:colOff>0</xdr:colOff>
                    <xdr:row>24</xdr:row>
                    <xdr:rowOff>9525</xdr:rowOff>
                  </from>
                  <to>
                    <xdr:col>13</xdr:col>
                    <xdr:colOff>47625</xdr:colOff>
                    <xdr:row>24</xdr:row>
                    <xdr:rowOff>180975</xdr:rowOff>
                  </to>
                </anchor>
              </controlPr>
            </control>
          </mc:Choice>
        </mc:AlternateContent>
        <mc:AlternateContent xmlns:mc="http://schemas.openxmlformats.org/markup-compatibility/2006">
          <mc:Choice Requires="x14">
            <control shapeId="71724" r:id="rId25" name="Check Box 44">
              <controlPr locked="0" defaultSize="0" autoFill="0" autoLine="0" autoPict="0" altText="">
                <anchor moveWithCells="1">
                  <from>
                    <xdr:col>11</xdr:col>
                    <xdr:colOff>0</xdr:colOff>
                    <xdr:row>26</xdr:row>
                    <xdr:rowOff>76200</xdr:rowOff>
                  </from>
                  <to>
                    <xdr:col>13</xdr:col>
                    <xdr:colOff>47625</xdr:colOff>
                    <xdr:row>26</xdr:row>
                    <xdr:rowOff>247650</xdr:rowOff>
                  </to>
                </anchor>
              </controlPr>
            </control>
          </mc:Choice>
        </mc:AlternateContent>
        <mc:AlternateContent xmlns:mc="http://schemas.openxmlformats.org/markup-compatibility/2006">
          <mc:Choice Requires="x14">
            <control shapeId="71736" r:id="rId26" name="Check Box 56">
              <controlPr locked="0" defaultSize="0" autoFill="0" autoLine="0" autoPict="0" altText="">
                <anchor moveWithCells="1">
                  <from>
                    <xdr:col>4</xdr:col>
                    <xdr:colOff>9525</xdr:colOff>
                    <xdr:row>28</xdr:row>
                    <xdr:rowOff>0</xdr:rowOff>
                  </from>
                  <to>
                    <xdr:col>5</xdr:col>
                    <xdr:colOff>0</xdr:colOff>
                    <xdr:row>28</xdr:row>
                    <xdr:rowOff>171450</xdr:rowOff>
                  </to>
                </anchor>
              </controlPr>
            </control>
          </mc:Choice>
        </mc:AlternateContent>
        <mc:AlternateContent xmlns:mc="http://schemas.openxmlformats.org/markup-compatibility/2006">
          <mc:Choice Requires="x14">
            <control shapeId="71737" r:id="rId27" name="Check Box 57">
              <controlPr locked="0" defaultSize="0" autoFill="0" autoLine="0" autoPict="0" altText="">
                <anchor moveWithCells="1">
                  <from>
                    <xdr:col>4</xdr:col>
                    <xdr:colOff>9525</xdr:colOff>
                    <xdr:row>29</xdr:row>
                    <xdr:rowOff>0</xdr:rowOff>
                  </from>
                  <to>
                    <xdr:col>5</xdr:col>
                    <xdr:colOff>0</xdr:colOff>
                    <xdr:row>29</xdr:row>
                    <xdr:rowOff>171450</xdr:rowOff>
                  </to>
                </anchor>
              </controlPr>
            </control>
          </mc:Choice>
        </mc:AlternateContent>
        <mc:AlternateContent xmlns:mc="http://schemas.openxmlformats.org/markup-compatibility/2006">
          <mc:Choice Requires="x14">
            <control shapeId="71738" r:id="rId28" name="Check Box 58">
              <controlPr locked="0" defaultSize="0" autoFill="0" autoLine="0" autoPict="0" altText="">
                <anchor moveWithCells="1">
                  <from>
                    <xdr:col>4</xdr:col>
                    <xdr:colOff>9525</xdr:colOff>
                    <xdr:row>30</xdr:row>
                    <xdr:rowOff>0</xdr:rowOff>
                  </from>
                  <to>
                    <xdr:col>5</xdr:col>
                    <xdr:colOff>0</xdr:colOff>
                    <xdr:row>30</xdr:row>
                    <xdr:rowOff>171450</xdr:rowOff>
                  </to>
                </anchor>
              </controlPr>
            </control>
          </mc:Choice>
        </mc:AlternateContent>
        <mc:AlternateContent xmlns:mc="http://schemas.openxmlformats.org/markup-compatibility/2006">
          <mc:Choice Requires="x14">
            <control shapeId="71739" r:id="rId29" name="Check Box 59">
              <controlPr locked="0" defaultSize="0" autoFill="0" autoLine="0" autoPict="0" altText="">
                <anchor moveWithCells="1">
                  <from>
                    <xdr:col>4</xdr:col>
                    <xdr:colOff>9525</xdr:colOff>
                    <xdr:row>31</xdr:row>
                    <xdr:rowOff>0</xdr:rowOff>
                  </from>
                  <to>
                    <xdr:col>5</xdr:col>
                    <xdr:colOff>0</xdr:colOff>
                    <xdr:row>31</xdr:row>
                    <xdr:rowOff>171450</xdr:rowOff>
                  </to>
                </anchor>
              </controlPr>
            </control>
          </mc:Choice>
        </mc:AlternateContent>
        <mc:AlternateContent xmlns:mc="http://schemas.openxmlformats.org/markup-compatibility/2006">
          <mc:Choice Requires="x14">
            <control shapeId="71740" r:id="rId30" name="Check Box 60">
              <controlPr locked="0" defaultSize="0" autoFill="0" autoLine="0" autoPict="0" altText="">
                <anchor moveWithCells="1">
                  <from>
                    <xdr:col>4</xdr:col>
                    <xdr:colOff>9525</xdr:colOff>
                    <xdr:row>32</xdr:row>
                    <xdr:rowOff>0</xdr:rowOff>
                  </from>
                  <to>
                    <xdr:col>5</xdr:col>
                    <xdr:colOff>0</xdr:colOff>
                    <xdr:row>32</xdr:row>
                    <xdr:rowOff>171450</xdr:rowOff>
                  </to>
                </anchor>
              </controlPr>
            </control>
          </mc:Choice>
        </mc:AlternateContent>
        <mc:AlternateContent xmlns:mc="http://schemas.openxmlformats.org/markup-compatibility/2006">
          <mc:Choice Requires="x14">
            <control shapeId="71748" r:id="rId31" name="Check Box 68">
              <controlPr locked="0" defaultSize="0" autoFill="0" autoLine="0" autoPict="0" altText="">
                <anchor moveWithCells="1">
                  <from>
                    <xdr:col>11</xdr:col>
                    <xdr:colOff>0</xdr:colOff>
                    <xdr:row>32</xdr:row>
                    <xdr:rowOff>76200</xdr:rowOff>
                  </from>
                  <to>
                    <xdr:col>13</xdr:col>
                    <xdr:colOff>47625</xdr:colOff>
                    <xdr:row>32</xdr:row>
                    <xdr:rowOff>247650</xdr:rowOff>
                  </to>
                </anchor>
              </controlPr>
            </control>
          </mc:Choice>
        </mc:AlternateContent>
        <mc:AlternateContent xmlns:mc="http://schemas.openxmlformats.org/markup-compatibility/2006">
          <mc:Choice Requires="x14">
            <control shapeId="71750" r:id="rId32" name="Check Box 70">
              <controlPr locked="0" defaultSize="0" autoFill="0" autoLine="0" autoPict="0" altText="">
                <anchor moveWithCells="1">
                  <from>
                    <xdr:col>11</xdr:col>
                    <xdr:colOff>0</xdr:colOff>
                    <xdr:row>28</xdr:row>
                    <xdr:rowOff>76200</xdr:rowOff>
                  </from>
                  <to>
                    <xdr:col>13</xdr:col>
                    <xdr:colOff>47625</xdr:colOff>
                    <xdr:row>28</xdr:row>
                    <xdr:rowOff>247650</xdr:rowOff>
                  </to>
                </anchor>
              </controlPr>
            </control>
          </mc:Choice>
        </mc:AlternateContent>
        <mc:AlternateContent xmlns:mc="http://schemas.openxmlformats.org/markup-compatibility/2006">
          <mc:Choice Requires="x14">
            <control shapeId="71752" r:id="rId33" name="Check Box 72">
              <controlPr locked="0" defaultSize="0" autoFill="0" autoLine="0" autoPict="0" altText="">
                <anchor moveWithCells="1">
                  <from>
                    <xdr:col>11</xdr:col>
                    <xdr:colOff>0</xdr:colOff>
                    <xdr:row>30</xdr:row>
                    <xdr:rowOff>76200</xdr:rowOff>
                  </from>
                  <to>
                    <xdr:col>13</xdr:col>
                    <xdr:colOff>47625</xdr:colOff>
                    <xdr:row>30</xdr:row>
                    <xdr:rowOff>247650</xdr:rowOff>
                  </to>
                </anchor>
              </controlPr>
            </control>
          </mc:Choice>
        </mc:AlternateContent>
        <mc:AlternateContent xmlns:mc="http://schemas.openxmlformats.org/markup-compatibility/2006">
          <mc:Choice Requires="x14">
            <control shapeId="71754" r:id="rId34" name="Check Box 74">
              <controlPr locked="0" defaultSize="0" autoFill="0" autoLine="0" autoPict="0" altText="">
                <anchor moveWithCells="1">
                  <from>
                    <xdr:col>11</xdr:col>
                    <xdr:colOff>0</xdr:colOff>
                    <xdr:row>32</xdr:row>
                    <xdr:rowOff>76200</xdr:rowOff>
                  </from>
                  <to>
                    <xdr:col>13</xdr:col>
                    <xdr:colOff>47625</xdr:colOff>
                    <xdr:row>32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6" tint="0.59999389629810485"/>
  </sheetPr>
  <dimension ref="A1:X74"/>
  <sheetViews>
    <sheetView topLeftCell="A4" zoomScale="60" zoomScaleNormal="60" workbookViewId="0">
      <selection activeCell="F23" sqref="F23"/>
    </sheetView>
  </sheetViews>
  <sheetFormatPr baseColWidth="10" defaultRowHeight="14.25"/>
  <cols>
    <col min="1" max="1" width="3" style="177" customWidth="1"/>
    <col min="2" max="2" width="21.28515625" style="114" customWidth="1"/>
    <col min="3" max="3" width="14.28515625" style="114" customWidth="1"/>
    <col min="4" max="4" width="4.140625" style="114" customWidth="1"/>
    <col min="5" max="5" width="7.85546875" style="114" customWidth="1"/>
    <col min="6" max="12" width="4.140625" style="114" customWidth="1"/>
    <col min="13" max="24" width="4.140625" style="152" customWidth="1"/>
    <col min="25" max="16384" width="11.42578125" style="114"/>
  </cols>
  <sheetData>
    <row r="1" spans="1:24" ht="21" customHeight="1">
      <c r="A1" s="483" t="s">
        <v>153</v>
      </c>
      <c r="B1" s="484"/>
      <c r="C1" s="497" t="s">
        <v>235</v>
      </c>
      <c r="D1" s="497"/>
      <c r="E1" s="497"/>
      <c r="F1" s="497"/>
      <c r="G1" s="497"/>
      <c r="H1" s="497"/>
      <c r="I1" s="497"/>
      <c r="J1" s="497"/>
      <c r="K1" s="497"/>
      <c r="L1" s="497"/>
      <c r="M1" s="497"/>
      <c r="N1" s="497"/>
      <c r="O1" s="497"/>
      <c r="P1" s="497"/>
      <c r="Q1" s="497"/>
      <c r="R1" s="497"/>
      <c r="S1" s="497"/>
      <c r="T1" s="496" t="s">
        <v>286</v>
      </c>
      <c r="U1" s="496"/>
      <c r="V1" s="496"/>
      <c r="W1" s="496"/>
      <c r="X1" s="496"/>
    </row>
    <row r="2" spans="1:24" ht="18" customHeight="1" thickBot="1">
      <c r="A2" s="484"/>
      <c r="B2" s="484"/>
      <c r="C2" s="497" t="s">
        <v>332</v>
      </c>
      <c r="D2" s="497"/>
      <c r="E2" s="497"/>
      <c r="F2" s="497"/>
      <c r="G2" s="497"/>
      <c r="H2" s="497"/>
      <c r="I2" s="497"/>
      <c r="J2" s="497"/>
      <c r="K2" s="497"/>
      <c r="L2" s="497"/>
      <c r="M2" s="497"/>
      <c r="N2" s="497"/>
      <c r="O2" s="497"/>
      <c r="P2" s="497"/>
      <c r="Q2" s="497"/>
      <c r="R2" s="497"/>
      <c r="S2" s="497"/>
      <c r="T2" s="495" t="s">
        <v>453</v>
      </c>
      <c r="U2" s="495"/>
      <c r="V2" s="495"/>
      <c r="W2" s="495"/>
      <c r="X2" s="495"/>
    </row>
    <row r="3" spans="1:24" ht="18" customHeight="1">
      <c r="A3" s="485" t="s">
        <v>236</v>
      </c>
      <c r="B3" s="486"/>
      <c r="C3" s="486"/>
      <c r="D3" s="486"/>
      <c r="E3" s="486"/>
      <c r="F3" s="486"/>
      <c r="G3" s="486"/>
      <c r="H3" s="486"/>
      <c r="I3" s="486"/>
      <c r="J3" s="486"/>
      <c r="K3" s="486"/>
      <c r="L3" s="486"/>
      <c r="M3" s="486"/>
      <c r="N3" s="486"/>
      <c r="O3" s="489" t="s">
        <v>157</v>
      </c>
      <c r="P3" s="490"/>
      <c r="Q3" s="490"/>
      <c r="R3" s="490"/>
      <c r="S3" s="490"/>
      <c r="T3" s="490"/>
      <c r="U3" s="490"/>
      <c r="V3" s="490"/>
      <c r="W3" s="490"/>
      <c r="X3" s="493"/>
    </row>
    <row r="4" spans="1:24" ht="18" customHeight="1" thickBot="1">
      <c r="A4" s="487"/>
      <c r="B4" s="488"/>
      <c r="C4" s="488"/>
      <c r="D4" s="488"/>
      <c r="E4" s="488"/>
      <c r="F4" s="488"/>
      <c r="G4" s="488"/>
      <c r="H4" s="488"/>
      <c r="I4" s="488"/>
      <c r="J4" s="488"/>
      <c r="K4" s="488"/>
      <c r="L4" s="488"/>
      <c r="M4" s="488"/>
      <c r="N4" s="488"/>
      <c r="O4" s="491"/>
      <c r="P4" s="492"/>
      <c r="Q4" s="492"/>
      <c r="R4" s="492"/>
      <c r="S4" s="492"/>
      <c r="T4" s="492"/>
      <c r="U4" s="492"/>
      <c r="V4" s="492"/>
      <c r="W4" s="492"/>
      <c r="X4" s="494"/>
    </row>
    <row r="5" spans="1:24" ht="18" customHeight="1">
      <c r="A5" s="257">
        <v>1</v>
      </c>
      <c r="B5" s="506" t="s">
        <v>237</v>
      </c>
      <c r="C5" s="507"/>
      <c r="D5" s="507"/>
      <c r="E5" s="507"/>
      <c r="F5" s="507"/>
      <c r="G5" s="507"/>
      <c r="H5" s="507"/>
      <c r="I5" s="507"/>
      <c r="J5" s="507"/>
      <c r="K5" s="507"/>
      <c r="L5" s="507"/>
      <c r="M5" s="507"/>
      <c r="N5" s="507"/>
      <c r="O5" s="507"/>
      <c r="P5" s="507"/>
      <c r="Q5" s="507"/>
      <c r="R5" s="507"/>
      <c r="S5" s="507"/>
      <c r="T5" s="507"/>
      <c r="U5" s="507"/>
      <c r="V5" s="507"/>
      <c r="W5" s="507"/>
      <c r="X5" s="508"/>
    </row>
    <row r="6" spans="1:24" ht="18" customHeight="1">
      <c r="A6" s="509"/>
      <c r="B6" s="511"/>
      <c r="C6" s="511"/>
      <c r="D6" s="511"/>
      <c r="E6" s="511"/>
      <c r="F6" s="511"/>
      <c r="G6" s="511"/>
      <c r="H6" s="511"/>
      <c r="I6" s="511"/>
      <c r="J6" s="511"/>
      <c r="K6" s="511"/>
      <c r="L6" s="511"/>
      <c r="M6" s="511"/>
      <c r="N6" s="511"/>
      <c r="O6" s="511"/>
      <c r="P6" s="511"/>
      <c r="Q6" s="511"/>
      <c r="R6" s="511"/>
      <c r="S6" s="511"/>
      <c r="T6" s="511"/>
      <c r="U6" s="511"/>
      <c r="V6" s="511"/>
      <c r="W6" s="511"/>
      <c r="X6" s="512"/>
    </row>
    <row r="7" spans="1:24" ht="18" customHeight="1">
      <c r="A7" s="509"/>
      <c r="B7" s="511"/>
      <c r="C7" s="511"/>
      <c r="D7" s="511"/>
      <c r="E7" s="511"/>
      <c r="F7" s="511"/>
      <c r="G7" s="511"/>
      <c r="H7" s="511"/>
      <c r="I7" s="511"/>
      <c r="J7" s="511"/>
      <c r="K7" s="511"/>
      <c r="L7" s="511"/>
      <c r="M7" s="511"/>
      <c r="N7" s="511"/>
      <c r="O7" s="511"/>
      <c r="P7" s="511"/>
      <c r="Q7" s="511"/>
      <c r="R7" s="511"/>
      <c r="S7" s="511"/>
      <c r="T7" s="511"/>
      <c r="U7" s="511"/>
      <c r="V7" s="511"/>
      <c r="W7" s="511"/>
      <c r="X7" s="512"/>
    </row>
    <row r="8" spans="1:24" ht="18" customHeight="1" thickBot="1">
      <c r="A8" s="510"/>
      <c r="B8" s="513"/>
      <c r="C8" s="513"/>
      <c r="D8" s="513"/>
      <c r="E8" s="513"/>
      <c r="F8" s="513"/>
      <c r="G8" s="513"/>
      <c r="H8" s="513"/>
      <c r="I8" s="513"/>
      <c r="J8" s="513"/>
      <c r="K8" s="513"/>
      <c r="L8" s="513"/>
      <c r="M8" s="513"/>
      <c r="N8" s="513"/>
      <c r="O8" s="513"/>
      <c r="P8" s="513"/>
      <c r="Q8" s="513"/>
      <c r="R8" s="513"/>
      <c r="S8" s="513"/>
      <c r="T8" s="513"/>
      <c r="U8" s="513"/>
      <c r="V8" s="513"/>
      <c r="W8" s="513"/>
      <c r="X8" s="514"/>
    </row>
    <row r="9" spans="1:24" s="156" customFormat="1" ht="18" customHeight="1">
      <c r="A9" s="261">
        <v>2</v>
      </c>
      <c r="B9" s="515" t="s">
        <v>238</v>
      </c>
      <c r="C9" s="515"/>
      <c r="D9" s="515"/>
      <c r="E9" s="515"/>
      <c r="F9" s="515"/>
      <c r="G9" s="515"/>
      <c r="H9" s="515"/>
      <c r="I9" s="515"/>
      <c r="J9" s="515"/>
      <c r="K9" s="515"/>
      <c r="L9" s="515"/>
      <c r="M9" s="515"/>
      <c r="N9" s="515"/>
      <c r="O9" s="515"/>
      <c r="P9" s="515"/>
      <c r="Q9" s="515"/>
      <c r="R9" s="515"/>
      <c r="S9" s="515"/>
      <c r="T9" s="515"/>
      <c r="U9" s="515"/>
      <c r="V9" s="515"/>
      <c r="W9" s="515"/>
      <c r="X9" s="516"/>
    </row>
    <row r="10" spans="1:24" s="156" customFormat="1" ht="9" customHeight="1">
      <c r="A10" s="509"/>
      <c r="B10" s="517"/>
      <c r="C10" s="517"/>
      <c r="D10" s="517"/>
      <c r="E10" s="517"/>
      <c r="F10" s="517"/>
      <c r="G10" s="517"/>
      <c r="H10" s="517"/>
      <c r="I10" s="517"/>
      <c r="J10" s="517"/>
      <c r="K10" s="517"/>
      <c r="L10" s="517"/>
      <c r="M10" s="517"/>
      <c r="N10" s="517"/>
      <c r="O10" s="517"/>
      <c r="P10" s="517"/>
      <c r="Q10" s="517"/>
      <c r="R10" s="517"/>
      <c r="S10" s="517"/>
      <c r="T10" s="517"/>
      <c r="U10" s="517"/>
      <c r="V10" s="517"/>
      <c r="W10" s="517"/>
      <c r="X10" s="518"/>
    </row>
    <row r="11" spans="1:24" s="156" customFormat="1" ht="17.25" customHeight="1">
      <c r="A11" s="509"/>
      <c r="B11" s="502" t="s">
        <v>239</v>
      </c>
      <c r="C11" s="502"/>
      <c r="D11" s="502"/>
      <c r="E11" s="519"/>
      <c r="F11" s="519"/>
      <c r="G11" s="519"/>
      <c r="H11" s="179" t="s">
        <v>28</v>
      </c>
      <c r="I11" s="165" t="s">
        <v>240</v>
      </c>
      <c r="J11" s="267"/>
      <c r="K11" s="267"/>
      <c r="L11" s="267"/>
      <c r="M11" s="267"/>
      <c r="N11" s="267"/>
      <c r="O11" s="251"/>
      <c r="P11" s="520" t="s">
        <v>241</v>
      </c>
      <c r="Q11" s="520"/>
      <c r="R11" s="520"/>
      <c r="S11" s="520"/>
      <c r="T11" s="521"/>
      <c r="U11" s="521"/>
      <c r="V11" s="521"/>
      <c r="W11" s="498" t="s">
        <v>242</v>
      </c>
      <c r="X11" s="499"/>
    </row>
    <row r="12" spans="1:24" s="156" customFormat="1" ht="9" customHeight="1">
      <c r="A12" s="509"/>
      <c r="B12" s="500"/>
      <c r="C12" s="500"/>
      <c r="D12" s="500"/>
      <c r="E12" s="500"/>
      <c r="F12" s="500"/>
      <c r="G12" s="500"/>
      <c r="H12" s="500"/>
      <c r="I12" s="500"/>
      <c r="J12" s="500"/>
      <c r="K12" s="500"/>
      <c r="L12" s="500"/>
      <c r="M12" s="500"/>
      <c r="N12" s="500"/>
      <c r="O12" s="500"/>
      <c r="P12" s="500"/>
      <c r="Q12" s="500"/>
      <c r="R12" s="500"/>
      <c r="S12" s="500"/>
      <c r="T12" s="500"/>
      <c r="U12" s="500"/>
      <c r="V12" s="500"/>
      <c r="W12" s="500"/>
      <c r="X12" s="501"/>
    </row>
    <row r="13" spans="1:24" s="156" customFormat="1" ht="17.25" customHeight="1">
      <c r="A13" s="509"/>
      <c r="B13" s="502" t="s">
        <v>243</v>
      </c>
      <c r="C13" s="502"/>
      <c r="D13" s="252"/>
      <c r="E13" s="252"/>
      <c r="F13" s="252"/>
      <c r="G13" s="322"/>
      <c r="H13" s="503" t="s">
        <v>244</v>
      </c>
      <c r="I13" s="503"/>
      <c r="J13" s="503"/>
      <c r="K13" s="504" t="s">
        <v>245</v>
      </c>
      <c r="L13" s="504"/>
      <c r="M13" s="322"/>
      <c r="N13" s="505" t="s">
        <v>246</v>
      </c>
      <c r="O13" s="505"/>
      <c r="P13" s="505"/>
      <c r="Q13" s="252"/>
      <c r="R13" s="322"/>
      <c r="S13" s="505" t="s">
        <v>247</v>
      </c>
      <c r="T13" s="505"/>
      <c r="U13" s="505"/>
      <c r="V13" s="505"/>
      <c r="W13" s="163"/>
      <c r="X13" s="253"/>
    </row>
    <row r="14" spans="1:24" s="156" customFormat="1" ht="9" customHeight="1">
      <c r="A14" s="509"/>
      <c r="B14" s="252"/>
      <c r="C14" s="252"/>
      <c r="D14" s="252"/>
      <c r="E14" s="252"/>
      <c r="F14" s="252"/>
      <c r="G14" s="252"/>
      <c r="H14" s="252"/>
      <c r="I14" s="252"/>
      <c r="J14" s="252"/>
      <c r="K14" s="252"/>
      <c r="L14" s="252"/>
      <c r="M14" s="252"/>
      <c r="N14" s="252"/>
      <c r="O14" s="252"/>
      <c r="P14" s="252"/>
      <c r="Q14" s="252"/>
      <c r="R14" s="252"/>
      <c r="S14" s="252"/>
      <c r="T14" s="252"/>
      <c r="U14" s="252"/>
      <c r="V14" s="252"/>
      <c r="W14" s="252"/>
      <c r="X14" s="253"/>
    </row>
    <row r="15" spans="1:24" s="156" customFormat="1" ht="18" customHeight="1">
      <c r="A15" s="509"/>
      <c r="B15" s="502" t="s">
        <v>248</v>
      </c>
      <c r="C15" s="502"/>
      <c r="D15" s="258"/>
      <c r="E15" s="258"/>
      <c r="F15" s="258"/>
      <c r="G15" s="323"/>
      <c r="H15" s="503" t="s">
        <v>249</v>
      </c>
      <c r="I15" s="503"/>
      <c r="J15" s="503"/>
      <c r="K15" s="256"/>
      <c r="L15" s="198"/>
      <c r="M15" s="323"/>
      <c r="N15" s="255" t="s">
        <v>250</v>
      </c>
      <c r="O15" s="255"/>
      <c r="P15" s="255"/>
      <c r="Q15" s="256"/>
      <c r="R15" s="256"/>
      <c r="S15" s="256"/>
      <c r="T15" s="256"/>
      <c r="U15" s="256"/>
      <c r="V15" s="258"/>
      <c r="W15" s="258"/>
      <c r="X15" s="253"/>
    </row>
    <row r="16" spans="1:24" s="156" customFormat="1" ht="4.5" customHeight="1">
      <c r="A16" s="509"/>
      <c r="B16" s="258"/>
      <c r="C16" s="258"/>
      <c r="D16" s="258"/>
      <c r="E16" s="258"/>
      <c r="F16" s="258"/>
      <c r="G16" s="258"/>
      <c r="H16" s="256"/>
      <c r="I16" s="256"/>
      <c r="J16" s="256"/>
      <c r="K16" s="256"/>
      <c r="L16" s="256"/>
      <c r="M16" s="256"/>
      <c r="N16" s="256"/>
      <c r="O16" s="256"/>
      <c r="P16" s="256"/>
      <c r="Q16" s="256"/>
      <c r="R16" s="256"/>
      <c r="S16" s="256"/>
      <c r="T16" s="256"/>
      <c r="U16" s="256"/>
      <c r="V16" s="258"/>
      <c r="W16" s="258"/>
      <c r="X16" s="253"/>
    </row>
    <row r="17" spans="1:24" s="156" customFormat="1" ht="18" customHeight="1">
      <c r="A17" s="509"/>
      <c r="B17" s="258"/>
      <c r="C17" s="258"/>
      <c r="D17" s="258"/>
      <c r="E17" s="258"/>
      <c r="F17" s="258"/>
      <c r="G17" s="323"/>
      <c r="H17" s="503" t="s">
        <v>251</v>
      </c>
      <c r="I17" s="503"/>
      <c r="J17" s="503"/>
      <c r="K17" s="162"/>
      <c r="L17" s="198"/>
      <c r="M17" s="323"/>
      <c r="N17" s="255" t="s">
        <v>252</v>
      </c>
      <c r="O17" s="255"/>
      <c r="P17" s="255"/>
      <c r="Q17" s="255"/>
      <c r="R17" s="256"/>
      <c r="S17" s="256"/>
      <c r="T17" s="256"/>
      <c r="U17" s="256"/>
      <c r="V17" s="258"/>
      <c r="W17" s="258"/>
      <c r="X17" s="253"/>
    </row>
    <row r="18" spans="1:24" s="156" customFormat="1" ht="9" customHeight="1">
      <c r="A18" s="509"/>
      <c r="B18" s="258"/>
      <c r="C18" s="258"/>
      <c r="D18" s="258"/>
      <c r="E18" s="258"/>
      <c r="F18" s="258"/>
      <c r="G18" s="258"/>
      <c r="H18" s="256"/>
      <c r="I18" s="256"/>
      <c r="J18" s="256"/>
      <c r="K18" s="256"/>
      <c r="L18" s="256"/>
      <c r="M18" s="256"/>
      <c r="N18" s="256"/>
      <c r="O18" s="256"/>
      <c r="P18" s="256"/>
      <c r="Q18" s="256"/>
      <c r="R18" s="256"/>
      <c r="S18" s="256"/>
      <c r="T18" s="256"/>
      <c r="U18" s="256"/>
      <c r="V18" s="258"/>
      <c r="W18" s="258"/>
      <c r="X18" s="253"/>
    </row>
    <row r="19" spans="1:24" s="156" customFormat="1" ht="18" customHeight="1">
      <c r="A19" s="509"/>
      <c r="B19" s="258"/>
      <c r="C19" s="258"/>
      <c r="D19" s="258"/>
      <c r="E19" s="258"/>
      <c r="F19" s="258"/>
      <c r="G19" s="323"/>
      <c r="H19" s="503" t="s">
        <v>253</v>
      </c>
      <c r="I19" s="503"/>
      <c r="J19" s="503"/>
      <c r="K19" s="503"/>
      <c r="L19" s="503"/>
      <c r="M19" s="503"/>
      <c r="N19" s="503"/>
      <c r="O19" s="256"/>
      <c r="P19" s="166"/>
      <c r="Q19" s="162"/>
      <c r="R19" s="162"/>
      <c r="S19" s="162"/>
      <c r="T19" s="162"/>
      <c r="U19" s="162"/>
      <c r="V19" s="258"/>
      <c r="W19" s="258"/>
      <c r="X19" s="253"/>
    </row>
    <row r="20" spans="1:24" s="156" customFormat="1" ht="9" customHeight="1">
      <c r="A20" s="509"/>
      <c r="B20" s="181"/>
      <c r="C20" s="254"/>
      <c r="D20" s="166"/>
      <c r="E20" s="141"/>
      <c r="F20" s="141"/>
      <c r="G20" s="141"/>
      <c r="H20" s="141"/>
      <c r="I20" s="141"/>
      <c r="J20" s="141"/>
      <c r="K20" s="166"/>
      <c r="L20" s="141"/>
      <c r="M20" s="141"/>
      <c r="N20" s="141"/>
      <c r="O20" s="141"/>
      <c r="P20" s="141"/>
      <c r="Q20" s="141"/>
      <c r="R20" s="141"/>
      <c r="S20" s="141"/>
      <c r="T20" s="141"/>
      <c r="U20" s="141"/>
      <c r="V20" s="141"/>
      <c r="W20" s="141"/>
      <c r="X20" s="182"/>
    </row>
    <row r="21" spans="1:24" s="156" customFormat="1" ht="18" customHeight="1">
      <c r="A21" s="509"/>
      <c r="B21" s="138" t="s">
        <v>254</v>
      </c>
      <c r="C21" s="503"/>
      <c r="D21" s="503"/>
      <c r="E21" s="503"/>
      <c r="F21" s="505"/>
      <c r="G21" s="505"/>
      <c r="H21" s="505"/>
      <c r="I21" s="505"/>
      <c r="J21" s="505"/>
      <c r="K21" s="505"/>
      <c r="L21" s="505"/>
      <c r="M21" s="505"/>
      <c r="N21" s="505"/>
      <c r="O21" s="505"/>
      <c r="P21" s="505"/>
      <c r="Q21" s="505"/>
      <c r="R21" s="505"/>
      <c r="S21" s="505"/>
      <c r="T21" s="505"/>
      <c r="U21" s="505"/>
      <c r="V21" s="505"/>
      <c r="W21" s="505"/>
      <c r="X21" s="529"/>
    </row>
    <row r="22" spans="1:24" s="156" customFormat="1" ht="19.5" customHeight="1">
      <c r="A22" s="509"/>
      <c r="B22" s="522"/>
      <c r="C22" s="522"/>
      <c r="D22" s="522"/>
      <c r="E22" s="522"/>
      <c r="F22" s="523" t="s">
        <v>255</v>
      </c>
      <c r="G22" s="523"/>
      <c r="H22" s="523"/>
      <c r="J22" s="522" t="s">
        <v>140</v>
      </c>
      <c r="K22" s="522"/>
      <c r="L22" s="522"/>
      <c r="M22" s="522"/>
      <c r="N22" s="522"/>
      <c r="O22" s="524" t="s">
        <v>256</v>
      </c>
      <c r="P22" s="524"/>
      <c r="Q22" s="524"/>
      <c r="R22" s="524"/>
      <c r="S22" s="524"/>
      <c r="T22" s="524"/>
      <c r="U22" s="524"/>
      <c r="V22" s="524"/>
      <c r="W22" s="524"/>
      <c r="X22" s="183"/>
    </row>
    <row r="23" spans="1:24" s="156" customFormat="1" ht="18" customHeight="1">
      <c r="A23" s="509"/>
      <c r="B23" s="525" t="s">
        <v>257</v>
      </c>
      <c r="C23" s="525"/>
      <c r="D23" s="525"/>
      <c r="E23" s="525"/>
      <c r="F23" s="323"/>
      <c r="G23" s="526" t="s">
        <v>258</v>
      </c>
      <c r="H23" s="527"/>
      <c r="I23" s="527"/>
      <c r="J23" s="528"/>
      <c r="K23" s="528"/>
      <c r="L23" s="528"/>
      <c r="M23" s="528"/>
      <c r="N23" s="528"/>
      <c r="O23" s="528"/>
      <c r="P23" s="528"/>
      <c r="Q23" s="528"/>
      <c r="R23" s="528"/>
      <c r="S23" s="528"/>
      <c r="T23" s="528"/>
      <c r="U23" s="528"/>
      <c r="V23" s="528"/>
      <c r="W23" s="528"/>
      <c r="X23" s="553"/>
    </row>
    <row r="24" spans="1:24" s="156" customFormat="1" ht="18" customHeight="1">
      <c r="A24" s="509"/>
      <c r="B24" s="525" t="s">
        <v>259</v>
      </c>
      <c r="C24" s="525"/>
      <c r="D24" s="525"/>
      <c r="E24" s="525"/>
      <c r="F24" s="321"/>
      <c r="G24" s="526" t="s">
        <v>260</v>
      </c>
      <c r="H24" s="554"/>
      <c r="I24" s="554"/>
      <c r="J24" s="547"/>
      <c r="K24" s="547"/>
      <c r="L24" s="547"/>
      <c r="M24" s="547"/>
      <c r="N24" s="547"/>
      <c r="O24" s="547"/>
      <c r="P24" s="547"/>
      <c r="Q24" s="547"/>
      <c r="R24" s="547"/>
      <c r="S24" s="547"/>
      <c r="T24" s="547"/>
      <c r="U24" s="547"/>
      <c r="V24" s="547"/>
      <c r="W24" s="547"/>
      <c r="X24" s="553"/>
    </row>
    <row r="25" spans="1:24" s="156" customFormat="1" ht="18" customHeight="1">
      <c r="A25" s="509"/>
      <c r="B25" s="260" t="s">
        <v>261</v>
      </c>
      <c r="C25" s="260"/>
      <c r="D25" s="260"/>
      <c r="E25" s="260"/>
      <c r="F25" s="321"/>
      <c r="G25" s="526" t="s">
        <v>260</v>
      </c>
      <c r="H25" s="554"/>
      <c r="I25" s="554"/>
      <c r="J25" s="547"/>
      <c r="K25" s="547"/>
      <c r="L25" s="547"/>
      <c r="M25" s="547"/>
      <c r="N25" s="547"/>
      <c r="O25" s="547"/>
      <c r="P25" s="547"/>
      <c r="Q25" s="547"/>
      <c r="R25" s="547"/>
      <c r="S25" s="547"/>
      <c r="T25" s="547"/>
      <c r="U25" s="547"/>
      <c r="V25" s="547"/>
      <c r="W25" s="547"/>
      <c r="X25" s="553"/>
    </row>
    <row r="26" spans="1:24" s="156" customFormat="1" ht="18" customHeight="1">
      <c r="A26" s="509"/>
      <c r="B26" s="525" t="s">
        <v>262</v>
      </c>
      <c r="C26" s="525"/>
      <c r="D26" s="525"/>
      <c r="E26" s="525"/>
      <c r="F26" s="321"/>
      <c r="G26" s="526" t="s">
        <v>263</v>
      </c>
      <c r="H26" s="554"/>
      <c r="I26" s="554"/>
      <c r="J26" s="547"/>
      <c r="K26" s="547"/>
      <c r="L26" s="547"/>
      <c r="M26" s="547"/>
      <c r="N26" s="547"/>
      <c r="O26" s="547"/>
      <c r="P26" s="547"/>
      <c r="Q26" s="547"/>
      <c r="R26" s="547"/>
      <c r="S26" s="547"/>
      <c r="T26" s="547"/>
      <c r="U26" s="547"/>
      <c r="V26" s="547"/>
      <c r="W26" s="547"/>
      <c r="X26" s="553"/>
    </row>
    <row r="27" spans="1:24" s="156" customFormat="1" ht="18" customHeight="1">
      <c r="A27" s="509"/>
      <c r="B27" s="525" t="s">
        <v>264</v>
      </c>
      <c r="C27" s="525"/>
      <c r="D27" s="525"/>
      <c r="E27" s="525"/>
      <c r="F27" s="321"/>
      <c r="G27" s="545" t="s">
        <v>265</v>
      </c>
      <c r="H27" s="546"/>
      <c r="I27" s="546"/>
      <c r="J27" s="547"/>
      <c r="K27" s="547"/>
      <c r="L27" s="547"/>
      <c r="M27" s="547"/>
      <c r="N27" s="547"/>
      <c r="O27" s="547"/>
      <c r="P27" s="547"/>
      <c r="Q27" s="547"/>
      <c r="R27" s="547"/>
      <c r="S27" s="547"/>
      <c r="T27" s="547"/>
      <c r="U27" s="547"/>
      <c r="V27" s="547"/>
      <c r="W27" s="547"/>
      <c r="X27" s="553"/>
    </row>
    <row r="28" spans="1:24" s="156" customFormat="1" ht="9" customHeight="1">
      <c r="A28" s="509"/>
      <c r="B28" s="548"/>
      <c r="C28" s="548"/>
      <c r="D28" s="548"/>
      <c r="E28" s="548"/>
      <c r="F28" s="548"/>
      <c r="G28" s="548"/>
      <c r="H28" s="548"/>
      <c r="I28" s="548"/>
      <c r="J28" s="548"/>
      <c r="K28" s="548"/>
      <c r="L28" s="548"/>
      <c r="M28" s="548"/>
      <c r="N28" s="548"/>
      <c r="O28" s="548"/>
      <c r="P28" s="548"/>
      <c r="Q28" s="548"/>
      <c r="R28" s="548"/>
      <c r="S28" s="548"/>
      <c r="T28" s="548"/>
      <c r="U28" s="548"/>
      <c r="V28" s="548"/>
      <c r="W28" s="548"/>
      <c r="X28" s="549"/>
    </row>
    <row r="29" spans="1:24" s="156" customFormat="1" ht="18" customHeight="1">
      <c r="A29" s="509"/>
      <c r="B29" s="502" t="s">
        <v>266</v>
      </c>
      <c r="C29" s="502"/>
      <c r="D29" s="502"/>
      <c r="E29" s="502"/>
      <c r="F29" s="502"/>
      <c r="G29" s="502"/>
      <c r="H29" s="528"/>
      <c r="I29" s="528"/>
      <c r="J29" s="528"/>
      <c r="K29" s="528"/>
      <c r="L29" s="528"/>
      <c r="M29" s="528"/>
      <c r="N29" s="528"/>
      <c r="O29" s="528"/>
      <c r="P29" s="528"/>
      <c r="Q29" s="528"/>
      <c r="R29" s="528"/>
      <c r="S29" s="528"/>
      <c r="T29" s="528"/>
      <c r="U29" s="528"/>
      <c r="V29" s="528"/>
      <c r="W29" s="528"/>
      <c r="X29" s="184"/>
    </row>
    <row r="30" spans="1:24" s="156" customFormat="1" ht="4.5" customHeight="1" thickBot="1">
      <c r="A30" s="510"/>
      <c r="B30" s="550"/>
      <c r="C30" s="550"/>
      <c r="D30" s="550"/>
      <c r="E30" s="550"/>
      <c r="F30" s="550"/>
      <c r="G30" s="550"/>
      <c r="H30" s="551"/>
      <c r="I30" s="550"/>
      <c r="J30" s="550"/>
      <c r="K30" s="550"/>
      <c r="L30" s="550"/>
      <c r="M30" s="550"/>
      <c r="N30" s="550"/>
      <c r="O30" s="550"/>
      <c r="P30" s="550"/>
      <c r="Q30" s="550"/>
      <c r="R30" s="550"/>
      <c r="S30" s="550"/>
      <c r="T30" s="550"/>
      <c r="U30" s="550"/>
      <c r="V30" s="550"/>
      <c r="W30" s="550"/>
      <c r="X30" s="552"/>
    </row>
    <row r="31" spans="1:24" s="156" customFormat="1" ht="4.5" customHeight="1">
      <c r="A31" s="530"/>
      <c r="B31" s="531"/>
      <c r="C31" s="531"/>
      <c r="D31" s="531"/>
      <c r="E31" s="531"/>
      <c r="F31" s="531"/>
      <c r="G31" s="531"/>
      <c r="H31" s="531"/>
      <c r="I31" s="531"/>
      <c r="J31" s="531"/>
      <c r="K31" s="531"/>
      <c r="L31" s="531"/>
      <c r="M31" s="531"/>
      <c r="N31" s="531"/>
      <c r="O31" s="531"/>
      <c r="P31" s="531"/>
      <c r="Q31" s="531"/>
      <c r="R31" s="531"/>
      <c r="S31" s="531"/>
      <c r="T31" s="531"/>
      <c r="U31" s="531"/>
      <c r="V31" s="531"/>
      <c r="W31" s="531"/>
      <c r="X31" s="532"/>
    </row>
    <row r="32" spans="1:24" s="167" customFormat="1" ht="18" customHeight="1">
      <c r="A32" s="257">
        <v>3</v>
      </c>
      <c r="B32" s="502" t="s">
        <v>267</v>
      </c>
      <c r="C32" s="502"/>
      <c r="D32" s="502"/>
      <c r="E32" s="502"/>
      <c r="F32" s="502"/>
      <c r="G32" s="502"/>
      <c r="H32" s="323"/>
      <c r="I32" s="502"/>
      <c r="J32" s="533"/>
      <c r="K32" s="533"/>
      <c r="L32" s="533"/>
      <c r="M32" s="533"/>
      <c r="N32" s="533"/>
      <c r="O32" s="533"/>
      <c r="P32" s="533"/>
      <c r="Q32" s="533"/>
      <c r="R32" s="533"/>
      <c r="S32" s="533"/>
      <c r="T32" s="533"/>
      <c r="U32" s="533"/>
      <c r="V32" s="533"/>
      <c r="W32" s="533"/>
      <c r="X32" s="534"/>
    </row>
    <row r="33" spans="1:24" s="167" customFormat="1" ht="4.5" customHeight="1" thickBot="1">
      <c r="A33" s="185"/>
      <c r="B33" s="535"/>
      <c r="C33" s="535"/>
      <c r="D33" s="535"/>
      <c r="E33" s="535"/>
      <c r="F33" s="535"/>
      <c r="G33" s="535"/>
      <c r="H33" s="535"/>
      <c r="I33" s="535"/>
      <c r="J33" s="535"/>
      <c r="K33" s="535"/>
      <c r="L33" s="535"/>
      <c r="M33" s="535"/>
      <c r="N33" s="535"/>
      <c r="O33" s="535"/>
      <c r="P33" s="535"/>
      <c r="Q33" s="535"/>
      <c r="R33" s="535"/>
      <c r="S33" s="535"/>
      <c r="T33" s="535"/>
      <c r="U33" s="535"/>
      <c r="V33" s="535"/>
      <c r="W33" s="535"/>
      <c r="X33" s="536"/>
    </row>
    <row r="34" spans="1:24" s="167" customFormat="1" ht="21" customHeight="1">
      <c r="A34" s="261">
        <v>4</v>
      </c>
      <c r="B34" s="186" t="s">
        <v>140</v>
      </c>
      <c r="C34" s="537" t="s">
        <v>268</v>
      </c>
      <c r="D34" s="538"/>
      <c r="E34" s="538"/>
      <c r="F34" s="538"/>
      <c r="G34" s="538"/>
      <c r="H34" s="538"/>
      <c r="I34" s="538"/>
      <c r="J34" s="538"/>
      <c r="K34" s="538"/>
      <c r="L34" s="538"/>
      <c r="M34" s="538"/>
      <c r="N34" s="538"/>
      <c r="O34" s="539" t="s">
        <v>269</v>
      </c>
      <c r="P34" s="539"/>
      <c r="Q34" s="539"/>
      <c r="R34" s="539"/>
      <c r="S34" s="539"/>
      <c r="T34" s="539"/>
      <c r="U34" s="541" t="s">
        <v>270</v>
      </c>
      <c r="V34" s="541"/>
      <c r="W34" s="541"/>
      <c r="X34" s="542"/>
    </row>
    <row r="35" spans="1:24" s="167" customFormat="1" ht="4.5" customHeight="1">
      <c r="A35" s="187"/>
      <c r="B35" s="169"/>
      <c r="C35" s="188"/>
      <c r="D35" s="169"/>
      <c r="E35" s="169"/>
      <c r="F35" s="169"/>
      <c r="G35" s="169"/>
      <c r="H35" s="169"/>
      <c r="I35" s="169"/>
      <c r="J35" s="169"/>
      <c r="K35" s="169"/>
      <c r="L35" s="169"/>
      <c r="M35" s="169"/>
      <c r="N35" s="169"/>
      <c r="O35" s="540"/>
      <c r="P35" s="540"/>
      <c r="Q35" s="540"/>
      <c r="R35" s="540"/>
      <c r="S35" s="540"/>
      <c r="T35" s="540"/>
      <c r="U35" s="543"/>
      <c r="V35" s="543"/>
      <c r="W35" s="543"/>
      <c r="X35" s="544"/>
    </row>
    <row r="36" spans="1:24" s="167" customFormat="1" ht="27.75">
      <c r="A36" s="187"/>
      <c r="B36" s="170"/>
      <c r="C36" s="568" t="s">
        <v>271</v>
      </c>
      <c r="D36" s="561"/>
      <c r="E36" s="561"/>
      <c r="F36" s="561"/>
      <c r="G36" s="561"/>
      <c r="H36" s="561"/>
      <c r="I36" s="561"/>
      <c r="J36" s="561"/>
      <c r="K36" s="561"/>
      <c r="L36" s="561"/>
      <c r="M36" s="561"/>
      <c r="N36" s="562"/>
      <c r="O36" s="563"/>
      <c r="P36" s="564"/>
      <c r="Q36" s="171" t="s">
        <v>272</v>
      </c>
      <c r="R36" s="563"/>
      <c r="S36" s="564"/>
      <c r="T36" s="189" t="s">
        <v>134</v>
      </c>
      <c r="U36" s="569">
        <f>O36-R36</f>
        <v>0</v>
      </c>
      <c r="V36" s="570"/>
      <c r="W36" s="570"/>
      <c r="X36" s="190" t="s">
        <v>134</v>
      </c>
    </row>
    <row r="37" spans="1:24" s="167" customFormat="1" ht="4.5" customHeight="1">
      <c r="A37" s="187"/>
      <c r="B37" s="170"/>
      <c r="C37" s="571"/>
      <c r="D37" s="572"/>
      <c r="E37" s="572"/>
      <c r="F37" s="572"/>
      <c r="G37" s="572"/>
      <c r="H37" s="572"/>
      <c r="I37" s="572"/>
      <c r="J37" s="572"/>
      <c r="K37" s="572"/>
      <c r="L37" s="572"/>
      <c r="M37" s="572"/>
      <c r="N37" s="572"/>
      <c r="O37" s="572"/>
      <c r="P37" s="572"/>
      <c r="Q37" s="572"/>
      <c r="R37" s="572"/>
      <c r="S37" s="572"/>
      <c r="T37" s="572"/>
      <c r="U37" s="572"/>
      <c r="V37" s="572"/>
      <c r="W37" s="572"/>
      <c r="X37" s="573"/>
    </row>
    <row r="38" spans="1:24" s="167" customFormat="1" ht="4.5" customHeight="1">
      <c r="A38" s="187"/>
      <c r="B38" s="170"/>
      <c r="C38" s="574"/>
      <c r="D38" s="574"/>
      <c r="E38" s="574"/>
      <c r="F38" s="574"/>
      <c r="G38" s="574"/>
      <c r="H38" s="574"/>
      <c r="I38" s="574"/>
      <c r="J38" s="574"/>
      <c r="K38" s="574"/>
      <c r="L38" s="574"/>
      <c r="M38" s="574"/>
      <c r="N38" s="574"/>
      <c r="O38" s="574"/>
      <c r="P38" s="574"/>
      <c r="Q38" s="574"/>
      <c r="R38" s="574"/>
      <c r="S38" s="574"/>
      <c r="T38" s="574"/>
      <c r="U38" s="574"/>
      <c r="V38" s="574"/>
      <c r="W38" s="574"/>
      <c r="X38" s="575"/>
    </row>
    <row r="39" spans="1:24" s="167" customFormat="1" ht="21" customHeight="1">
      <c r="A39" s="257"/>
      <c r="B39" s="168"/>
      <c r="C39" s="555" t="s">
        <v>273</v>
      </c>
      <c r="D39" s="556"/>
      <c r="E39" s="556"/>
      <c r="F39" s="556"/>
      <c r="G39" s="556"/>
      <c r="H39" s="556"/>
      <c r="I39" s="556"/>
      <c r="J39" s="556"/>
      <c r="K39" s="556"/>
      <c r="L39" s="556"/>
      <c r="M39" s="556"/>
      <c r="N39" s="556"/>
      <c r="O39" s="557" t="s">
        <v>269</v>
      </c>
      <c r="P39" s="557"/>
      <c r="Q39" s="557"/>
      <c r="R39" s="557"/>
      <c r="S39" s="557"/>
      <c r="T39" s="557"/>
      <c r="U39" s="558" t="s">
        <v>270</v>
      </c>
      <c r="V39" s="558"/>
      <c r="W39" s="558"/>
      <c r="X39" s="559"/>
    </row>
    <row r="40" spans="1:24" s="170" customFormat="1" ht="4.5" customHeight="1">
      <c r="A40" s="187"/>
      <c r="B40" s="169"/>
      <c r="C40" s="188"/>
      <c r="D40" s="169"/>
      <c r="E40" s="169"/>
      <c r="F40" s="169"/>
      <c r="G40" s="169"/>
      <c r="H40" s="169"/>
      <c r="I40" s="169"/>
      <c r="J40" s="169"/>
      <c r="K40" s="169"/>
      <c r="L40" s="169"/>
      <c r="M40" s="169"/>
      <c r="N40" s="169"/>
      <c r="O40" s="540"/>
      <c r="P40" s="540"/>
      <c r="Q40" s="540"/>
      <c r="R40" s="540"/>
      <c r="S40" s="540"/>
      <c r="T40" s="540"/>
      <c r="U40" s="543"/>
      <c r="V40" s="543"/>
      <c r="W40" s="543"/>
      <c r="X40" s="544"/>
    </row>
    <row r="41" spans="1:24" s="167" customFormat="1" ht="27.75" customHeight="1">
      <c r="A41" s="187"/>
      <c r="B41" s="170"/>
      <c r="C41" s="560" t="s">
        <v>407</v>
      </c>
      <c r="D41" s="561"/>
      <c r="E41" s="561"/>
      <c r="F41" s="561"/>
      <c r="G41" s="561"/>
      <c r="H41" s="561"/>
      <c r="I41" s="561"/>
      <c r="J41" s="561"/>
      <c r="K41" s="561"/>
      <c r="L41" s="561"/>
      <c r="M41" s="561"/>
      <c r="N41" s="562"/>
      <c r="O41" s="563"/>
      <c r="P41" s="564"/>
      <c r="Q41" s="172" t="s">
        <v>175</v>
      </c>
      <c r="R41" s="565"/>
      <c r="S41" s="564"/>
      <c r="T41" s="191"/>
      <c r="U41" s="566">
        <f>O41*R41</f>
        <v>0</v>
      </c>
      <c r="V41" s="567"/>
      <c r="W41" s="567"/>
      <c r="X41" s="190" t="s">
        <v>28</v>
      </c>
    </row>
    <row r="42" spans="1:24" s="167" customFormat="1" ht="4.5" customHeight="1">
      <c r="A42" s="187"/>
      <c r="B42" s="170"/>
      <c r="C42" s="571"/>
      <c r="D42" s="572"/>
      <c r="E42" s="572"/>
      <c r="F42" s="572"/>
      <c r="G42" s="572"/>
      <c r="H42" s="572"/>
      <c r="I42" s="572"/>
      <c r="J42" s="572"/>
      <c r="K42" s="572"/>
      <c r="L42" s="572"/>
      <c r="M42" s="572"/>
      <c r="N42" s="572"/>
      <c r="O42" s="572"/>
      <c r="P42" s="572"/>
      <c r="Q42" s="572"/>
      <c r="R42" s="572"/>
      <c r="S42" s="572"/>
      <c r="T42" s="572"/>
      <c r="U42" s="572"/>
      <c r="V42" s="572"/>
      <c r="W42" s="572"/>
      <c r="X42" s="573"/>
    </row>
    <row r="43" spans="1:24" s="167" customFormat="1" ht="4.5" customHeight="1">
      <c r="A43" s="187"/>
      <c r="B43" s="170"/>
      <c r="C43" s="574"/>
      <c r="D43" s="574"/>
      <c r="E43" s="574"/>
      <c r="F43" s="574"/>
      <c r="G43" s="574"/>
      <c r="H43" s="574"/>
      <c r="I43" s="574"/>
      <c r="J43" s="574"/>
      <c r="K43" s="574"/>
      <c r="L43" s="574"/>
      <c r="M43" s="574"/>
      <c r="N43" s="574"/>
      <c r="O43" s="574"/>
      <c r="P43" s="574"/>
      <c r="Q43" s="574"/>
      <c r="R43" s="574"/>
      <c r="S43" s="574"/>
      <c r="T43" s="574"/>
      <c r="U43" s="574"/>
      <c r="V43" s="574"/>
      <c r="W43" s="574"/>
      <c r="X43" s="575"/>
    </row>
    <row r="44" spans="1:24" s="167" customFormat="1" ht="21" customHeight="1">
      <c r="A44" s="257"/>
      <c r="B44" s="168"/>
      <c r="C44" s="555" t="s">
        <v>274</v>
      </c>
      <c r="D44" s="556"/>
      <c r="E44" s="556"/>
      <c r="F44" s="556"/>
      <c r="G44" s="556"/>
      <c r="H44" s="556"/>
      <c r="I44" s="556"/>
      <c r="J44" s="556"/>
      <c r="K44" s="556"/>
      <c r="L44" s="556"/>
      <c r="M44" s="556"/>
      <c r="N44" s="556"/>
      <c r="O44" s="557" t="s">
        <v>269</v>
      </c>
      <c r="P44" s="557"/>
      <c r="Q44" s="557"/>
      <c r="R44" s="557"/>
      <c r="S44" s="557"/>
      <c r="T44" s="557"/>
      <c r="U44" s="558" t="s">
        <v>270</v>
      </c>
      <c r="V44" s="558"/>
      <c r="W44" s="558"/>
      <c r="X44" s="559"/>
    </row>
    <row r="45" spans="1:24" s="167" customFormat="1" ht="4.5" customHeight="1">
      <c r="A45" s="187"/>
      <c r="B45" s="169"/>
      <c r="C45" s="188"/>
      <c r="D45" s="169"/>
      <c r="E45" s="169"/>
      <c r="F45" s="169"/>
      <c r="G45" s="169"/>
      <c r="H45" s="169"/>
      <c r="I45" s="169"/>
      <c r="J45" s="169"/>
      <c r="K45" s="169"/>
      <c r="L45" s="169"/>
      <c r="M45" s="169"/>
      <c r="N45" s="169"/>
      <c r="O45" s="540"/>
      <c r="P45" s="540"/>
      <c r="Q45" s="540"/>
      <c r="R45" s="540"/>
      <c r="S45" s="540"/>
      <c r="T45" s="540"/>
      <c r="U45" s="543"/>
      <c r="V45" s="543"/>
      <c r="W45" s="543"/>
      <c r="X45" s="544"/>
    </row>
    <row r="46" spans="1:24" s="167" customFormat="1" ht="27.75" customHeight="1">
      <c r="A46" s="187"/>
      <c r="B46" s="170"/>
      <c r="C46" s="560" t="s">
        <v>407</v>
      </c>
      <c r="D46" s="561"/>
      <c r="E46" s="561"/>
      <c r="F46" s="561"/>
      <c r="G46" s="561"/>
      <c r="H46" s="561"/>
      <c r="I46" s="561"/>
      <c r="J46" s="561"/>
      <c r="K46" s="561"/>
      <c r="L46" s="561"/>
      <c r="M46" s="561"/>
      <c r="N46" s="562"/>
      <c r="O46" s="563"/>
      <c r="P46" s="564"/>
      <c r="Q46" s="172" t="s">
        <v>175</v>
      </c>
      <c r="R46" s="565"/>
      <c r="S46" s="564"/>
      <c r="T46" s="192"/>
      <c r="U46" s="566">
        <f>O46*R46</f>
        <v>0</v>
      </c>
      <c r="V46" s="567"/>
      <c r="W46" s="567"/>
      <c r="X46" s="193" t="s">
        <v>28</v>
      </c>
    </row>
    <row r="47" spans="1:24" s="167" customFormat="1" ht="4.5" customHeight="1">
      <c r="A47" s="187"/>
      <c r="B47" s="170"/>
      <c r="C47" s="571"/>
      <c r="D47" s="572"/>
      <c r="E47" s="572"/>
      <c r="F47" s="572"/>
      <c r="G47" s="572"/>
      <c r="H47" s="572"/>
      <c r="I47" s="572"/>
      <c r="J47" s="572"/>
      <c r="K47" s="572"/>
      <c r="L47" s="572"/>
      <c r="M47" s="572"/>
      <c r="N47" s="572"/>
      <c r="O47" s="572"/>
      <c r="P47" s="572"/>
      <c r="Q47" s="572"/>
      <c r="R47" s="572"/>
      <c r="S47" s="572"/>
      <c r="T47" s="572"/>
      <c r="U47" s="572"/>
      <c r="V47" s="572"/>
      <c r="W47" s="572"/>
      <c r="X47" s="573"/>
    </row>
    <row r="48" spans="1:24" s="167" customFormat="1" ht="4.5" customHeight="1">
      <c r="A48" s="187"/>
      <c r="B48" s="170"/>
      <c r="C48" s="588"/>
      <c r="D48" s="588"/>
      <c r="E48" s="588"/>
      <c r="F48" s="588"/>
      <c r="G48" s="588"/>
      <c r="H48" s="588"/>
      <c r="I48" s="588"/>
      <c r="J48" s="588"/>
      <c r="K48" s="588"/>
      <c r="L48" s="588"/>
      <c r="M48" s="588"/>
      <c r="N48" s="588"/>
      <c r="O48" s="588"/>
      <c r="P48" s="588"/>
      <c r="Q48" s="588"/>
      <c r="R48" s="588"/>
      <c r="S48" s="588"/>
      <c r="T48" s="588"/>
      <c r="U48" s="588"/>
      <c r="V48" s="588"/>
      <c r="W48" s="588"/>
      <c r="X48" s="194"/>
    </row>
    <row r="49" spans="1:24" s="167" customFormat="1" ht="18" customHeight="1">
      <c r="A49" s="509"/>
      <c r="B49" s="576" t="s">
        <v>275</v>
      </c>
      <c r="C49" s="577"/>
      <c r="D49" s="578"/>
      <c r="E49" s="578"/>
      <c r="F49" s="578"/>
      <c r="G49" s="578"/>
      <c r="H49" s="578"/>
      <c r="I49" s="578"/>
      <c r="J49" s="578"/>
      <c r="K49" s="578"/>
      <c r="L49" s="578"/>
      <c r="M49" s="578"/>
      <c r="N49" s="578"/>
      <c r="O49" s="578"/>
      <c r="P49" s="578"/>
      <c r="Q49" s="578"/>
      <c r="R49" s="578"/>
      <c r="S49" s="578"/>
      <c r="T49" s="578"/>
      <c r="U49" s="578"/>
      <c r="V49" s="578"/>
      <c r="W49" s="578"/>
      <c r="X49" s="579"/>
    </row>
    <row r="50" spans="1:24" s="167" customFormat="1" ht="18" customHeight="1">
      <c r="A50" s="509"/>
      <c r="B50" s="576"/>
      <c r="C50" s="580"/>
      <c r="D50" s="581"/>
      <c r="E50" s="581"/>
      <c r="F50" s="581"/>
      <c r="G50" s="581"/>
      <c r="H50" s="581"/>
      <c r="I50" s="581"/>
      <c r="J50" s="581"/>
      <c r="K50" s="581"/>
      <c r="L50" s="581"/>
      <c r="M50" s="581"/>
      <c r="N50" s="581"/>
      <c r="O50" s="581"/>
      <c r="P50" s="581"/>
      <c r="Q50" s="581"/>
      <c r="R50" s="581"/>
      <c r="S50" s="581"/>
      <c r="T50" s="581"/>
      <c r="U50" s="581"/>
      <c r="V50" s="581"/>
      <c r="W50" s="581"/>
      <c r="X50" s="582"/>
    </row>
    <row r="51" spans="1:24" s="167" customFormat="1" ht="21" customHeight="1">
      <c r="A51" s="509"/>
      <c r="B51" s="576"/>
      <c r="C51" s="583"/>
      <c r="D51" s="584"/>
      <c r="E51" s="584"/>
      <c r="F51" s="584"/>
      <c r="G51" s="584"/>
      <c r="H51" s="584"/>
      <c r="I51" s="584"/>
      <c r="J51" s="584"/>
      <c r="K51" s="584"/>
      <c r="L51" s="584"/>
      <c r="M51" s="584"/>
      <c r="N51" s="584"/>
      <c r="O51" s="584"/>
      <c r="P51" s="584"/>
      <c r="Q51" s="584"/>
      <c r="R51" s="584"/>
      <c r="S51" s="584"/>
      <c r="T51" s="584"/>
      <c r="U51" s="584"/>
      <c r="V51" s="584"/>
      <c r="W51" s="584"/>
      <c r="X51" s="585"/>
    </row>
    <row r="52" spans="1:24" s="167" customFormat="1" ht="4.5" customHeight="1">
      <c r="A52" s="509"/>
      <c r="B52" s="586"/>
      <c r="C52" s="586"/>
      <c r="D52" s="586"/>
      <c r="E52" s="586"/>
      <c r="F52" s="586"/>
      <c r="G52" s="586"/>
      <c r="H52" s="586"/>
      <c r="I52" s="586"/>
      <c r="J52" s="586"/>
      <c r="K52" s="586"/>
      <c r="L52" s="586"/>
      <c r="M52" s="586"/>
      <c r="N52" s="586"/>
      <c r="O52" s="586"/>
      <c r="P52" s="586"/>
      <c r="Q52" s="586"/>
      <c r="R52" s="586"/>
      <c r="S52" s="586"/>
      <c r="T52" s="586"/>
      <c r="U52" s="586"/>
      <c r="V52" s="586"/>
      <c r="W52" s="586"/>
      <c r="X52" s="587"/>
    </row>
    <row r="53" spans="1:24" s="167" customFormat="1" ht="18" customHeight="1">
      <c r="A53" s="509"/>
      <c r="B53" s="576" t="s">
        <v>276</v>
      </c>
      <c r="C53" s="577"/>
      <c r="D53" s="578"/>
      <c r="E53" s="578"/>
      <c r="F53" s="578"/>
      <c r="G53" s="578"/>
      <c r="H53" s="578"/>
      <c r="I53" s="578"/>
      <c r="J53" s="578"/>
      <c r="K53" s="578"/>
      <c r="L53" s="578"/>
      <c r="M53" s="578"/>
      <c r="N53" s="578"/>
      <c r="O53" s="578"/>
      <c r="P53" s="578"/>
      <c r="Q53" s="578"/>
      <c r="R53" s="578"/>
      <c r="S53" s="578"/>
      <c r="T53" s="578"/>
      <c r="U53" s="578"/>
      <c r="V53" s="578"/>
      <c r="W53" s="578"/>
      <c r="X53" s="579"/>
    </row>
    <row r="54" spans="1:24" s="167" customFormat="1" ht="18" customHeight="1">
      <c r="A54" s="509"/>
      <c r="B54" s="576"/>
      <c r="C54" s="580"/>
      <c r="D54" s="581"/>
      <c r="E54" s="581"/>
      <c r="F54" s="581"/>
      <c r="G54" s="581"/>
      <c r="H54" s="581"/>
      <c r="I54" s="581"/>
      <c r="J54" s="581"/>
      <c r="K54" s="581"/>
      <c r="L54" s="581"/>
      <c r="M54" s="581"/>
      <c r="N54" s="581"/>
      <c r="O54" s="581"/>
      <c r="P54" s="581"/>
      <c r="Q54" s="581"/>
      <c r="R54" s="581"/>
      <c r="S54" s="581"/>
      <c r="T54" s="581"/>
      <c r="U54" s="581"/>
      <c r="V54" s="581"/>
      <c r="W54" s="581"/>
      <c r="X54" s="582"/>
    </row>
    <row r="55" spans="1:24" s="167" customFormat="1" ht="21" customHeight="1">
      <c r="A55" s="509"/>
      <c r="B55" s="576"/>
      <c r="C55" s="583"/>
      <c r="D55" s="584"/>
      <c r="E55" s="584"/>
      <c r="F55" s="584"/>
      <c r="G55" s="584"/>
      <c r="H55" s="584"/>
      <c r="I55" s="584"/>
      <c r="J55" s="584"/>
      <c r="K55" s="584"/>
      <c r="L55" s="584"/>
      <c r="M55" s="584"/>
      <c r="N55" s="584"/>
      <c r="O55" s="584"/>
      <c r="P55" s="584"/>
      <c r="Q55" s="584"/>
      <c r="R55" s="584"/>
      <c r="S55" s="584"/>
      <c r="T55" s="584"/>
      <c r="U55" s="584"/>
      <c r="V55" s="584"/>
      <c r="W55" s="584"/>
      <c r="X55" s="585"/>
    </row>
    <row r="56" spans="1:24" s="167" customFormat="1" ht="4.5" customHeight="1">
      <c r="A56" s="509"/>
      <c r="B56" s="586"/>
      <c r="C56" s="586"/>
      <c r="D56" s="586"/>
      <c r="E56" s="586"/>
      <c r="F56" s="586"/>
      <c r="G56" s="586"/>
      <c r="H56" s="586"/>
      <c r="I56" s="586"/>
      <c r="J56" s="586"/>
      <c r="K56" s="586"/>
      <c r="L56" s="586"/>
      <c r="M56" s="586"/>
      <c r="N56" s="586"/>
      <c r="O56" s="586"/>
      <c r="P56" s="586"/>
      <c r="Q56" s="586"/>
      <c r="R56" s="586"/>
      <c r="S56" s="586"/>
      <c r="T56" s="586"/>
      <c r="U56" s="586"/>
      <c r="V56" s="586"/>
      <c r="W56" s="586"/>
      <c r="X56" s="587"/>
    </row>
    <row r="57" spans="1:24" s="167" customFormat="1" ht="18" customHeight="1">
      <c r="A57" s="509"/>
      <c r="B57" s="576" t="s">
        <v>277</v>
      </c>
      <c r="C57" s="577"/>
      <c r="D57" s="578"/>
      <c r="E57" s="578"/>
      <c r="F57" s="578"/>
      <c r="G57" s="578"/>
      <c r="H57" s="578"/>
      <c r="I57" s="578"/>
      <c r="J57" s="578"/>
      <c r="K57" s="578"/>
      <c r="L57" s="578"/>
      <c r="M57" s="578"/>
      <c r="N57" s="578"/>
      <c r="O57" s="578"/>
      <c r="P57" s="578"/>
      <c r="Q57" s="578"/>
      <c r="R57" s="578"/>
      <c r="S57" s="578"/>
      <c r="T57" s="578"/>
      <c r="U57" s="578"/>
      <c r="V57" s="578"/>
      <c r="W57" s="578"/>
      <c r="X57" s="579"/>
    </row>
    <row r="58" spans="1:24" s="167" customFormat="1" ht="18" customHeight="1">
      <c r="A58" s="509"/>
      <c r="B58" s="576"/>
      <c r="C58" s="580"/>
      <c r="D58" s="581"/>
      <c r="E58" s="581"/>
      <c r="F58" s="581"/>
      <c r="G58" s="581"/>
      <c r="H58" s="581"/>
      <c r="I58" s="581"/>
      <c r="J58" s="581"/>
      <c r="K58" s="581"/>
      <c r="L58" s="581"/>
      <c r="M58" s="581"/>
      <c r="N58" s="581"/>
      <c r="O58" s="581"/>
      <c r="P58" s="581"/>
      <c r="Q58" s="581"/>
      <c r="R58" s="581"/>
      <c r="S58" s="581"/>
      <c r="T58" s="581"/>
      <c r="U58" s="581"/>
      <c r="V58" s="581"/>
      <c r="W58" s="581"/>
      <c r="X58" s="582"/>
    </row>
    <row r="59" spans="1:24" s="167" customFormat="1" ht="21" customHeight="1">
      <c r="A59" s="509"/>
      <c r="B59" s="576"/>
      <c r="C59" s="583"/>
      <c r="D59" s="584"/>
      <c r="E59" s="584"/>
      <c r="F59" s="584"/>
      <c r="G59" s="584"/>
      <c r="H59" s="584"/>
      <c r="I59" s="584"/>
      <c r="J59" s="584"/>
      <c r="K59" s="584"/>
      <c r="L59" s="584"/>
      <c r="M59" s="584"/>
      <c r="N59" s="584"/>
      <c r="O59" s="584"/>
      <c r="P59" s="584"/>
      <c r="Q59" s="584"/>
      <c r="R59" s="584"/>
      <c r="S59" s="584"/>
      <c r="T59" s="584"/>
      <c r="U59" s="584"/>
      <c r="V59" s="584"/>
      <c r="W59" s="584"/>
      <c r="X59" s="585"/>
    </row>
    <row r="60" spans="1:24" s="167" customFormat="1" ht="4.5" customHeight="1" thickBot="1">
      <c r="A60" s="195"/>
      <c r="B60" s="589"/>
      <c r="C60" s="589"/>
      <c r="D60" s="589"/>
      <c r="E60" s="589"/>
      <c r="F60" s="589"/>
      <c r="G60" s="589"/>
      <c r="H60" s="589"/>
      <c r="I60" s="589"/>
      <c r="J60" s="589"/>
      <c r="K60" s="589"/>
      <c r="L60" s="589"/>
      <c r="M60" s="589"/>
      <c r="N60" s="589"/>
      <c r="O60" s="589"/>
      <c r="P60" s="589"/>
      <c r="Q60" s="589"/>
      <c r="R60" s="589"/>
      <c r="S60" s="589"/>
      <c r="T60" s="589"/>
      <c r="U60" s="589"/>
      <c r="V60" s="589"/>
      <c r="W60" s="589"/>
      <c r="X60" s="590"/>
    </row>
    <row r="61" spans="1:24" s="173" customFormat="1" ht="30.75" customHeight="1">
      <c r="A61" s="196">
        <v>5</v>
      </c>
      <c r="B61" s="591" t="s">
        <v>278</v>
      </c>
      <c r="C61" s="592"/>
      <c r="D61" s="592"/>
      <c r="E61" s="592"/>
      <c r="F61" s="592"/>
      <c r="G61" s="592"/>
      <c r="H61" s="592"/>
      <c r="I61" s="592"/>
      <c r="J61" s="592"/>
      <c r="K61" s="592"/>
      <c r="L61" s="592"/>
      <c r="M61" s="592"/>
      <c r="N61" s="592"/>
      <c r="O61" s="592"/>
      <c r="P61" s="592"/>
      <c r="Q61" s="592"/>
      <c r="R61" s="592"/>
      <c r="S61" s="592"/>
      <c r="T61" s="592"/>
      <c r="U61" s="592"/>
      <c r="V61" s="592"/>
      <c r="W61" s="592"/>
      <c r="X61" s="593"/>
    </row>
    <row r="62" spans="1:24" s="173" customFormat="1" ht="4.5" customHeight="1">
      <c r="A62" s="594"/>
      <c r="B62" s="596"/>
      <c r="C62" s="596"/>
      <c r="D62" s="596"/>
      <c r="E62" s="596"/>
      <c r="F62" s="596"/>
      <c r="G62" s="596"/>
      <c r="H62" s="596"/>
      <c r="I62" s="596"/>
      <c r="J62" s="596"/>
      <c r="K62" s="596"/>
      <c r="L62" s="596"/>
      <c r="M62" s="596"/>
      <c r="N62" s="596"/>
      <c r="O62" s="596"/>
      <c r="P62" s="596"/>
      <c r="Q62" s="596"/>
      <c r="R62" s="596"/>
      <c r="S62" s="596"/>
      <c r="T62" s="596"/>
      <c r="U62" s="596"/>
      <c r="V62" s="596"/>
      <c r="W62" s="596"/>
      <c r="X62" s="597"/>
    </row>
    <row r="63" spans="1:24" s="173" customFormat="1" ht="21" customHeight="1">
      <c r="A63" s="594"/>
      <c r="B63" s="598" t="s">
        <v>279</v>
      </c>
      <c r="C63" s="599"/>
      <c r="D63" s="599"/>
      <c r="E63" s="599"/>
      <c r="F63" s="599"/>
      <c r="G63" s="600"/>
      <c r="H63" s="601" t="s">
        <v>195</v>
      </c>
      <c r="I63" s="602"/>
      <c r="J63" s="602"/>
      <c r="K63" s="602"/>
      <c r="L63" s="603"/>
      <c r="M63" s="601" t="s">
        <v>138</v>
      </c>
      <c r="N63" s="604"/>
      <c r="O63" s="604"/>
      <c r="P63" s="604"/>
      <c r="Q63" s="605"/>
      <c r="R63" s="604" t="s">
        <v>280</v>
      </c>
      <c r="S63" s="604"/>
      <c r="T63" s="604"/>
      <c r="U63" s="604"/>
      <c r="V63" s="604"/>
      <c r="W63" s="604"/>
      <c r="X63" s="606"/>
    </row>
    <row r="64" spans="1:24" s="173" customFormat="1" ht="18" customHeight="1">
      <c r="A64" s="594"/>
      <c r="B64" s="607" t="s">
        <v>281</v>
      </c>
      <c r="C64" s="608"/>
      <c r="D64" s="608"/>
      <c r="E64" s="609"/>
      <c r="F64" s="180"/>
      <c r="G64" s="610"/>
      <c r="H64" s="615"/>
      <c r="I64" s="616"/>
      <c r="J64" s="616"/>
      <c r="K64" s="616"/>
      <c r="L64" s="617"/>
      <c r="M64" s="618"/>
      <c r="N64" s="619"/>
      <c r="O64" s="619"/>
      <c r="P64" s="619"/>
      <c r="Q64" s="620"/>
      <c r="R64" s="623"/>
      <c r="S64" s="621"/>
      <c r="T64" s="621"/>
      <c r="U64" s="621"/>
      <c r="V64" s="621"/>
      <c r="W64" s="621"/>
      <c r="X64" s="622"/>
    </row>
    <row r="65" spans="1:24" s="173" customFormat="1" ht="18" customHeight="1">
      <c r="A65" s="594"/>
      <c r="B65" s="613" t="s">
        <v>282</v>
      </c>
      <c r="C65" s="525"/>
      <c r="D65" s="525"/>
      <c r="E65" s="614"/>
      <c r="F65" s="180"/>
      <c r="G65" s="611"/>
      <c r="H65" s="615"/>
      <c r="I65" s="616"/>
      <c r="J65" s="616"/>
      <c r="K65" s="616"/>
      <c r="L65" s="617"/>
      <c r="M65" s="618"/>
      <c r="N65" s="619"/>
      <c r="O65" s="619"/>
      <c r="P65" s="619"/>
      <c r="Q65" s="620"/>
      <c r="R65" s="621"/>
      <c r="S65" s="621"/>
      <c r="T65" s="621"/>
      <c r="U65" s="621"/>
      <c r="V65" s="621"/>
      <c r="W65" s="621"/>
      <c r="X65" s="622"/>
    </row>
    <row r="66" spans="1:24" s="173" customFormat="1" ht="18" customHeight="1">
      <c r="A66" s="594"/>
      <c r="B66" s="613" t="s">
        <v>283</v>
      </c>
      <c r="C66" s="525"/>
      <c r="D66" s="525"/>
      <c r="E66" s="614"/>
      <c r="F66" s="180"/>
      <c r="G66" s="611"/>
      <c r="H66" s="615"/>
      <c r="I66" s="616"/>
      <c r="J66" s="616"/>
      <c r="K66" s="616"/>
      <c r="L66" s="617"/>
      <c r="M66" s="618"/>
      <c r="N66" s="619"/>
      <c r="O66" s="619"/>
      <c r="P66" s="619"/>
      <c r="Q66" s="620"/>
      <c r="R66" s="621"/>
      <c r="S66" s="621"/>
      <c r="T66" s="621"/>
      <c r="U66" s="621"/>
      <c r="V66" s="621"/>
      <c r="W66" s="621"/>
      <c r="X66" s="622"/>
    </row>
    <row r="67" spans="1:24" s="173" customFormat="1" ht="18" customHeight="1">
      <c r="A67" s="594"/>
      <c r="B67" s="613" t="s">
        <v>284</v>
      </c>
      <c r="C67" s="525"/>
      <c r="D67" s="525"/>
      <c r="E67" s="614"/>
      <c r="F67" s="180"/>
      <c r="G67" s="611"/>
      <c r="H67" s="615"/>
      <c r="I67" s="616"/>
      <c r="J67" s="616"/>
      <c r="K67" s="616"/>
      <c r="L67" s="617"/>
      <c r="M67" s="618"/>
      <c r="N67" s="619"/>
      <c r="O67" s="619"/>
      <c r="P67" s="619"/>
      <c r="Q67" s="620"/>
      <c r="R67" s="621"/>
      <c r="S67" s="621"/>
      <c r="T67" s="621"/>
      <c r="U67" s="621"/>
      <c r="V67" s="621"/>
      <c r="W67" s="621"/>
      <c r="X67" s="622"/>
    </row>
    <row r="68" spans="1:24" ht="18" customHeight="1">
      <c r="A68" s="594"/>
      <c r="B68" s="631" t="s">
        <v>285</v>
      </c>
      <c r="C68" s="632"/>
      <c r="D68" s="632"/>
      <c r="E68" s="633"/>
      <c r="F68" s="180"/>
      <c r="G68" s="612"/>
      <c r="H68" s="615"/>
      <c r="I68" s="616"/>
      <c r="J68" s="616"/>
      <c r="K68" s="616"/>
      <c r="L68" s="617"/>
      <c r="M68" s="618"/>
      <c r="N68" s="619"/>
      <c r="O68" s="619"/>
      <c r="P68" s="619"/>
      <c r="Q68" s="620"/>
      <c r="R68" s="621"/>
      <c r="S68" s="621"/>
      <c r="T68" s="621"/>
      <c r="U68" s="621"/>
      <c r="V68" s="621"/>
      <c r="W68" s="621"/>
      <c r="X68" s="622"/>
    </row>
    <row r="69" spans="1:24" ht="4.5" customHeight="1" thickBot="1">
      <c r="A69" s="595"/>
      <c r="B69" s="634"/>
      <c r="C69" s="634"/>
      <c r="D69" s="634"/>
      <c r="E69" s="634"/>
      <c r="F69" s="634"/>
      <c r="G69" s="634"/>
      <c r="H69" s="634"/>
      <c r="I69" s="634"/>
      <c r="J69" s="634"/>
      <c r="K69" s="634"/>
      <c r="L69" s="634"/>
      <c r="M69" s="634"/>
      <c r="N69" s="634"/>
      <c r="O69" s="634"/>
      <c r="P69" s="634"/>
      <c r="Q69" s="634"/>
      <c r="R69" s="634"/>
      <c r="S69" s="634"/>
      <c r="T69" s="634"/>
      <c r="U69" s="634"/>
      <c r="V69" s="634"/>
      <c r="W69" s="634"/>
      <c r="X69" s="635"/>
    </row>
    <row r="70" spans="1:24" ht="18" customHeight="1">
      <c r="A70" s="261">
        <v>6</v>
      </c>
      <c r="B70" s="636" t="s">
        <v>450</v>
      </c>
      <c r="C70" s="636"/>
      <c r="D70" s="636"/>
      <c r="E70" s="636"/>
      <c r="F70" s="636"/>
      <c r="G70" s="636"/>
      <c r="H70" s="636"/>
      <c r="I70" s="636"/>
      <c r="J70" s="636"/>
      <c r="K70" s="636"/>
      <c r="L70" s="636"/>
      <c r="M70" s="636"/>
      <c r="N70" s="636"/>
      <c r="O70" s="636"/>
      <c r="P70" s="636"/>
      <c r="Q70" s="636"/>
      <c r="R70" s="636"/>
      <c r="S70" s="636"/>
      <c r="T70" s="636"/>
      <c r="U70" s="636"/>
      <c r="V70" s="636"/>
      <c r="W70" s="636"/>
      <c r="X70" s="637"/>
    </row>
    <row r="71" spans="1:24" s="174" customFormat="1" ht="16.5" customHeight="1">
      <c r="A71" s="624"/>
      <c r="B71" s="523" t="s">
        <v>194</v>
      </c>
      <c r="C71" s="523"/>
      <c r="D71" s="523"/>
      <c r="E71" s="523"/>
      <c r="F71" s="523" t="s">
        <v>195</v>
      </c>
      <c r="G71" s="523"/>
      <c r="H71" s="523"/>
      <c r="I71" s="523"/>
      <c r="J71" s="523"/>
      <c r="K71" s="523"/>
      <c r="L71" s="523"/>
      <c r="M71" s="523"/>
      <c r="N71" s="523" t="s">
        <v>450</v>
      </c>
      <c r="O71" s="523"/>
      <c r="P71" s="523"/>
      <c r="Q71" s="523"/>
      <c r="R71" s="523"/>
      <c r="S71" s="523"/>
      <c r="T71" s="523"/>
      <c r="U71" s="523"/>
      <c r="V71" s="523"/>
      <c r="W71" s="523"/>
      <c r="X71" s="626"/>
    </row>
    <row r="72" spans="1:24" s="174" customFormat="1" ht="16.5" customHeight="1">
      <c r="A72" s="624"/>
      <c r="B72" s="259"/>
      <c r="C72" s="259"/>
      <c r="D72" s="259"/>
      <c r="E72" s="259"/>
      <c r="F72" s="259"/>
      <c r="G72" s="259"/>
      <c r="H72" s="259"/>
      <c r="I72" s="259"/>
      <c r="J72" s="259"/>
      <c r="K72" s="259"/>
      <c r="L72" s="259"/>
      <c r="M72" s="259"/>
      <c r="N72" s="259"/>
      <c r="O72" s="259"/>
      <c r="P72" s="259"/>
      <c r="Q72" s="259"/>
      <c r="R72" s="259"/>
      <c r="S72" s="259"/>
      <c r="T72" s="259"/>
      <c r="U72" s="259"/>
      <c r="V72" s="259"/>
      <c r="W72" s="259"/>
      <c r="X72" s="262"/>
    </row>
    <row r="73" spans="1:24" ht="21" customHeight="1">
      <c r="A73" s="624"/>
      <c r="B73" s="628" t="str">
        <f>IF('3_Anzeichnungsprotokoll'!D64=0,"",'3_Anzeichnungsprotokoll'!D64)</f>
        <v/>
      </c>
      <c r="C73" s="628"/>
      <c r="D73" s="628"/>
      <c r="E73" s="628"/>
      <c r="F73" s="627">
        <f ca="1">TODAY()</f>
        <v>44725</v>
      </c>
      <c r="G73" s="627"/>
      <c r="H73" s="627"/>
      <c r="I73" s="627"/>
      <c r="J73" s="627"/>
      <c r="K73" s="627"/>
      <c r="L73" s="627"/>
      <c r="M73" s="139"/>
      <c r="N73" s="628" t="str">
        <f>'3_Anzeichnungsprotokoll'!X64</f>
        <v/>
      </c>
      <c r="O73" s="628"/>
      <c r="P73" s="628"/>
      <c r="Q73" s="628"/>
      <c r="R73" s="628"/>
      <c r="S73" s="628"/>
      <c r="T73" s="628"/>
      <c r="U73" s="628"/>
      <c r="V73" s="628"/>
      <c r="W73" s="628"/>
      <c r="X73" s="197"/>
    </row>
    <row r="74" spans="1:24" ht="7.5" customHeight="1" thickBot="1">
      <c r="A74" s="625"/>
      <c r="B74" s="629"/>
      <c r="C74" s="629"/>
      <c r="D74" s="629"/>
      <c r="E74" s="629"/>
      <c r="F74" s="629"/>
      <c r="G74" s="629"/>
      <c r="H74" s="629"/>
      <c r="I74" s="629"/>
      <c r="J74" s="629"/>
      <c r="K74" s="629"/>
      <c r="L74" s="629"/>
      <c r="M74" s="629"/>
      <c r="N74" s="629"/>
      <c r="O74" s="629"/>
      <c r="P74" s="629"/>
      <c r="Q74" s="629"/>
      <c r="R74" s="629"/>
      <c r="S74" s="629"/>
      <c r="T74" s="629"/>
      <c r="U74" s="629"/>
      <c r="V74" s="629"/>
      <c r="W74" s="629"/>
      <c r="X74" s="630"/>
    </row>
  </sheetData>
  <sheetProtection sheet="1" selectLockedCells="1"/>
  <mergeCells count="135">
    <mergeCell ref="R65:X65"/>
    <mergeCell ref="A71:A74"/>
    <mergeCell ref="B71:E71"/>
    <mergeCell ref="F71:M71"/>
    <mergeCell ref="N71:X71"/>
    <mergeCell ref="F73:L73"/>
    <mergeCell ref="N73:W73"/>
    <mergeCell ref="B74:X74"/>
    <mergeCell ref="B68:E68"/>
    <mergeCell ref="H68:L68"/>
    <mergeCell ref="M68:Q68"/>
    <mergeCell ref="R68:X68"/>
    <mergeCell ref="B69:X69"/>
    <mergeCell ref="B70:X70"/>
    <mergeCell ref="B73:E73"/>
    <mergeCell ref="B60:X60"/>
    <mergeCell ref="B61:X61"/>
    <mergeCell ref="A62:A69"/>
    <mergeCell ref="B62:X62"/>
    <mergeCell ref="B63:G63"/>
    <mergeCell ref="H63:L63"/>
    <mergeCell ref="M63:Q63"/>
    <mergeCell ref="R63:X63"/>
    <mergeCell ref="B64:E64"/>
    <mergeCell ref="G64:G68"/>
    <mergeCell ref="B66:E66"/>
    <mergeCell ref="H66:L66"/>
    <mergeCell ref="M66:Q66"/>
    <mergeCell ref="R66:X66"/>
    <mergeCell ref="B67:E67"/>
    <mergeCell ref="H67:L67"/>
    <mergeCell ref="M67:Q67"/>
    <mergeCell ref="R67:X67"/>
    <mergeCell ref="H64:L64"/>
    <mergeCell ref="M64:Q64"/>
    <mergeCell ref="R64:X64"/>
    <mergeCell ref="B65:E65"/>
    <mergeCell ref="H65:L65"/>
    <mergeCell ref="M65:Q65"/>
    <mergeCell ref="A53:A55"/>
    <mergeCell ref="B53:B55"/>
    <mergeCell ref="C53:X55"/>
    <mergeCell ref="A56:X56"/>
    <mergeCell ref="A57:A59"/>
    <mergeCell ref="B57:B59"/>
    <mergeCell ref="C57:X59"/>
    <mergeCell ref="C47:X47"/>
    <mergeCell ref="C48:W48"/>
    <mergeCell ref="A49:A51"/>
    <mergeCell ref="B49:B51"/>
    <mergeCell ref="C49:X51"/>
    <mergeCell ref="A52:X52"/>
    <mergeCell ref="C42:X42"/>
    <mergeCell ref="C43:X43"/>
    <mergeCell ref="C44:N44"/>
    <mergeCell ref="O44:T45"/>
    <mergeCell ref="U44:X45"/>
    <mergeCell ref="C46:N46"/>
    <mergeCell ref="O46:P46"/>
    <mergeCell ref="R46:S46"/>
    <mergeCell ref="U46:W46"/>
    <mergeCell ref="C39:N39"/>
    <mergeCell ref="O39:T40"/>
    <mergeCell ref="U39:X40"/>
    <mergeCell ref="C41:N41"/>
    <mergeCell ref="O41:P41"/>
    <mergeCell ref="R41:S41"/>
    <mergeCell ref="U41:W41"/>
    <mergeCell ref="C36:N36"/>
    <mergeCell ref="O36:P36"/>
    <mergeCell ref="R36:S36"/>
    <mergeCell ref="U36:W36"/>
    <mergeCell ref="C37:X37"/>
    <mergeCell ref="C38:X38"/>
    <mergeCell ref="C34:N34"/>
    <mergeCell ref="O34:T35"/>
    <mergeCell ref="U34:X35"/>
    <mergeCell ref="G27:I27"/>
    <mergeCell ref="J27:W27"/>
    <mergeCell ref="B28:X28"/>
    <mergeCell ref="B29:G29"/>
    <mergeCell ref="H29:W29"/>
    <mergeCell ref="B30:X30"/>
    <mergeCell ref="X23:X27"/>
    <mergeCell ref="B24:E24"/>
    <mergeCell ref="G24:I24"/>
    <mergeCell ref="J24:W24"/>
    <mergeCell ref="G25:I25"/>
    <mergeCell ref="J25:W25"/>
    <mergeCell ref="B26:E26"/>
    <mergeCell ref="G26:I26"/>
    <mergeCell ref="J26:W26"/>
    <mergeCell ref="B27:E27"/>
    <mergeCell ref="H15:J15"/>
    <mergeCell ref="H17:J17"/>
    <mergeCell ref="H19:N19"/>
    <mergeCell ref="C21:E21"/>
    <mergeCell ref="F21:X21"/>
    <mergeCell ref="A31:X31"/>
    <mergeCell ref="B32:G32"/>
    <mergeCell ref="I32:X32"/>
    <mergeCell ref="B33:X33"/>
    <mergeCell ref="B12:X12"/>
    <mergeCell ref="B13:C13"/>
    <mergeCell ref="H13:J13"/>
    <mergeCell ref="K13:L13"/>
    <mergeCell ref="N13:P13"/>
    <mergeCell ref="S13:V13"/>
    <mergeCell ref="B5:X5"/>
    <mergeCell ref="A6:A8"/>
    <mergeCell ref="B6:X8"/>
    <mergeCell ref="B9:X9"/>
    <mergeCell ref="A10:A30"/>
    <mergeCell ref="B10:X10"/>
    <mergeCell ref="B11:D11"/>
    <mergeCell ref="E11:G11"/>
    <mergeCell ref="P11:S11"/>
    <mergeCell ref="T11:V11"/>
    <mergeCell ref="B22:E22"/>
    <mergeCell ref="F22:H22"/>
    <mergeCell ref="J22:N22"/>
    <mergeCell ref="O22:W22"/>
    <mergeCell ref="B23:E23"/>
    <mergeCell ref="G23:I23"/>
    <mergeCell ref="J23:W23"/>
    <mergeCell ref="B15:C15"/>
    <mergeCell ref="A1:B2"/>
    <mergeCell ref="A3:N4"/>
    <mergeCell ref="O3:Q4"/>
    <mergeCell ref="R3:X4"/>
    <mergeCell ref="T2:X2"/>
    <mergeCell ref="T1:X1"/>
    <mergeCell ref="C1:S1"/>
    <mergeCell ref="C2:S2"/>
    <mergeCell ref="W11:X11"/>
  </mergeCells>
  <conditionalFormatting sqref="U41:W41 U36:W36 U46:W46">
    <cfRule type="cellIs" dxfId="1" priority="1" stopIfTrue="1" operator="equal">
      <formula>0</formula>
    </cfRule>
  </conditionalFormatting>
  <pageMargins left="0.59055118110236227" right="0.19685039370078741" top="0.23622047244094491" bottom="0.23622047244094491" header="0.11811023622047245" footer="0.11811023622047245"/>
  <pageSetup paperSize="9" scale="75" orientation="portrait" r:id="rId1"/>
  <headerFooter alignWithMargins="0">
    <oddFooter>&amp;L&amp;F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locked="0" defaultSize="0" autoFill="0" autoLine="0" autoPict="0" altText="">
                <anchor moveWithCells="1">
                  <from>
                    <xdr:col>6</xdr:col>
                    <xdr:colOff>9525</xdr:colOff>
                    <xdr:row>12</xdr:row>
                    <xdr:rowOff>28575</xdr:rowOff>
                  </from>
                  <to>
                    <xdr:col>7</xdr:col>
                    <xdr:colOff>0</xdr:colOff>
                    <xdr:row>12</xdr:row>
                    <xdr:rowOff>200025</xdr:rowOff>
                  </to>
                </anchor>
              </controlPr>
            </control>
          </mc:Choice>
        </mc:AlternateContent>
        <mc:AlternateContent xmlns:mc="http://schemas.openxmlformats.org/markup-compatibility/2006">
          <mc:Choice Requires="x14">
            <control shapeId="70658" r:id="rId5" name="Check Box 2">
              <controlPr locked="0" defaultSize="0" autoFill="0" autoLine="0" autoPict="0" altText="">
                <anchor moveWithCells="1">
                  <from>
                    <xdr:col>6</xdr:col>
                    <xdr:colOff>9525</xdr:colOff>
                    <xdr:row>14</xdr:row>
                    <xdr:rowOff>28575</xdr:rowOff>
                  </from>
                  <to>
                    <xdr:col>7</xdr:col>
                    <xdr:colOff>0</xdr:colOff>
                    <xdr:row>14</xdr:row>
                    <xdr:rowOff>200025</xdr:rowOff>
                  </to>
                </anchor>
              </controlPr>
            </control>
          </mc:Choice>
        </mc:AlternateContent>
        <mc:AlternateContent xmlns:mc="http://schemas.openxmlformats.org/markup-compatibility/2006">
          <mc:Choice Requires="x14">
            <control shapeId="70659" r:id="rId6" name="Check Box 3">
              <controlPr locked="0" defaultSize="0" autoFill="0" autoLine="0" autoPict="0" altText="">
                <anchor moveWithCells="1">
                  <from>
                    <xdr:col>6</xdr:col>
                    <xdr:colOff>9525</xdr:colOff>
                    <xdr:row>16</xdr:row>
                    <xdr:rowOff>28575</xdr:rowOff>
                  </from>
                  <to>
                    <xdr:col>7</xdr:col>
                    <xdr:colOff>0</xdr:colOff>
                    <xdr:row>16</xdr:row>
                    <xdr:rowOff>200025</xdr:rowOff>
                  </to>
                </anchor>
              </controlPr>
            </control>
          </mc:Choice>
        </mc:AlternateContent>
        <mc:AlternateContent xmlns:mc="http://schemas.openxmlformats.org/markup-compatibility/2006">
          <mc:Choice Requires="x14">
            <control shapeId="70660" r:id="rId7" name="Check Box 4">
              <controlPr locked="0" defaultSize="0" autoFill="0" autoLine="0" autoPict="0" altText="">
                <anchor moveWithCells="1">
                  <from>
                    <xdr:col>12</xdr:col>
                    <xdr:colOff>9525</xdr:colOff>
                    <xdr:row>14</xdr:row>
                    <xdr:rowOff>28575</xdr:rowOff>
                  </from>
                  <to>
                    <xdr:col>13</xdr:col>
                    <xdr:colOff>0</xdr:colOff>
                    <xdr:row>14</xdr:row>
                    <xdr:rowOff>200025</xdr:rowOff>
                  </to>
                </anchor>
              </controlPr>
            </control>
          </mc:Choice>
        </mc:AlternateContent>
        <mc:AlternateContent xmlns:mc="http://schemas.openxmlformats.org/markup-compatibility/2006">
          <mc:Choice Requires="x14">
            <control shapeId="70661" r:id="rId8" name="Check Box 5">
              <controlPr locked="0" defaultSize="0" autoFill="0" autoLine="0" autoPict="0" altText="">
                <anchor moveWithCells="1">
                  <from>
                    <xdr:col>12</xdr:col>
                    <xdr:colOff>9525</xdr:colOff>
                    <xdr:row>12</xdr:row>
                    <xdr:rowOff>28575</xdr:rowOff>
                  </from>
                  <to>
                    <xdr:col>13</xdr:col>
                    <xdr:colOff>0</xdr:colOff>
                    <xdr:row>12</xdr:row>
                    <xdr:rowOff>200025</xdr:rowOff>
                  </to>
                </anchor>
              </controlPr>
            </control>
          </mc:Choice>
        </mc:AlternateContent>
        <mc:AlternateContent xmlns:mc="http://schemas.openxmlformats.org/markup-compatibility/2006">
          <mc:Choice Requires="x14">
            <control shapeId="70662" r:id="rId9" name="Check Box 6">
              <controlPr locked="0" defaultSize="0" autoFill="0" autoLine="0" autoPict="0" altText="">
                <anchor moveWithCells="1">
                  <from>
                    <xdr:col>12</xdr:col>
                    <xdr:colOff>9525</xdr:colOff>
                    <xdr:row>16</xdr:row>
                    <xdr:rowOff>28575</xdr:rowOff>
                  </from>
                  <to>
                    <xdr:col>13</xdr:col>
                    <xdr:colOff>0</xdr:colOff>
                    <xdr:row>16</xdr:row>
                    <xdr:rowOff>200025</xdr:rowOff>
                  </to>
                </anchor>
              </controlPr>
            </control>
          </mc:Choice>
        </mc:AlternateContent>
        <mc:AlternateContent xmlns:mc="http://schemas.openxmlformats.org/markup-compatibility/2006">
          <mc:Choice Requires="x14">
            <control shapeId="70663" r:id="rId10" name="Check Box 7">
              <controlPr locked="0" defaultSize="0" autoFill="0" autoLine="0" autoPict="0" altText="">
                <anchor moveWithCells="1">
                  <from>
                    <xdr:col>17</xdr:col>
                    <xdr:colOff>9525</xdr:colOff>
                    <xdr:row>12</xdr:row>
                    <xdr:rowOff>28575</xdr:rowOff>
                  </from>
                  <to>
                    <xdr:col>18</xdr:col>
                    <xdr:colOff>0</xdr:colOff>
                    <xdr:row>12</xdr:row>
                    <xdr:rowOff>200025</xdr:rowOff>
                  </to>
                </anchor>
              </controlPr>
            </control>
          </mc:Choice>
        </mc:AlternateContent>
        <mc:AlternateContent xmlns:mc="http://schemas.openxmlformats.org/markup-compatibility/2006">
          <mc:Choice Requires="x14">
            <control shapeId="70664" r:id="rId11" name="Check Box 8">
              <controlPr locked="0" defaultSize="0" autoFill="0" autoLine="0" autoPict="0" altText="">
                <anchor moveWithCells="1">
                  <from>
                    <xdr:col>6</xdr:col>
                    <xdr:colOff>9525</xdr:colOff>
                    <xdr:row>18</xdr:row>
                    <xdr:rowOff>28575</xdr:rowOff>
                  </from>
                  <to>
                    <xdr:col>7</xdr:col>
                    <xdr:colOff>0</xdr:colOff>
                    <xdr:row>18</xdr:row>
                    <xdr:rowOff>200025</xdr:rowOff>
                  </to>
                </anchor>
              </controlPr>
            </control>
          </mc:Choice>
        </mc:AlternateContent>
        <mc:AlternateContent xmlns:mc="http://schemas.openxmlformats.org/markup-compatibility/2006">
          <mc:Choice Requires="x14">
            <control shapeId="70665" r:id="rId12" name="Check Box 9">
              <controlPr locked="0" defaultSize="0" autoFill="0" autoLine="0" autoPict="0" altText="">
                <anchor moveWithCells="1">
                  <from>
                    <xdr:col>5</xdr:col>
                    <xdr:colOff>9525</xdr:colOff>
                    <xdr:row>22</xdr:row>
                    <xdr:rowOff>38100</xdr:rowOff>
                  </from>
                  <to>
                    <xdr:col>6</xdr:col>
                    <xdr:colOff>0</xdr:colOff>
                    <xdr:row>22</xdr:row>
                    <xdr:rowOff>209550</xdr:rowOff>
                  </to>
                </anchor>
              </controlPr>
            </control>
          </mc:Choice>
        </mc:AlternateContent>
        <mc:AlternateContent xmlns:mc="http://schemas.openxmlformats.org/markup-compatibility/2006">
          <mc:Choice Requires="x14">
            <control shapeId="70666" r:id="rId13" name="Check Box 10">
              <controlPr locked="0" defaultSize="0" autoFill="0" autoLine="0" autoPict="0" altText="">
                <anchor moveWithCells="1">
                  <from>
                    <xdr:col>5</xdr:col>
                    <xdr:colOff>9525</xdr:colOff>
                    <xdr:row>23</xdr:row>
                    <xdr:rowOff>38100</xdr:rowOff>
                  </from>
                  <to>
                    <xdr:col>6</xdr:col>
                    <xdr:colOff>0</xdr:colOff>
                    <xdr:row>23</xdr:row>
                    <xdr:rowOff>209550</xdr:rowOff>
                  </to>
                </anchor>
              </controlPr>
            </control>
          </mc:Choice>
        </mc:AlternateContent>
        <mc:AlternateContent xmlns:mc="http://schemas.openxmlformats.org/markup-compatibility/2006">
          <mc:Choice Requires="x14">
            <control shapeId="70667" r:id="rId14" name="Check Box 11">
              <controlPr locked="0" defaultSize="0" autoFill="0" autoLine="0" autoPict="0" altText="">
                <anchor moveWithCells="1">
                  <from>
                    <xdr:col>5</xdr:col>
                    <xdr:colOff>9525</xdr:colOff>
                    <xdr:row>24</xdr:row>
                    <xdr:rowOff>28575</xdr:rowOff>
                  </from>
                  <to>
                    <xdr:col>6</xdr:col>
                    <xdr:colOff>0</xdr:colOff>
                    <xdr:row>24</xdr:row>
                    <xdr:rowOff>200025</xdr:rowOff>
                  </to>
                </anchor>
              </controlPr>
            </control>
          </mc:Choice>
        </mc:AlternateContent>
        <mc:AlternateContent xmlns:mc="http://schemas.openxmlformats.org/markup-compatibility/2006">
          <mc:Choice Requires="x14">
            <control shapeId="70668" r:id="rId15" name="Check Box 12">
              <controlPr locked="0" defaultSize="0" autoFill="0" autoLine="0" autoPict="0" altText="">
                <anchor moveWithCells="1">
                  <from>
                    <xdr:col>5</xdr:col>
                    <xdr:colOff>9525</xdr:colOff>
                    <xdr:row>25</xdr:row>
                    <xdr:rowOff>38100</xdr:rowOff>
                  </from>
                  <to>
                    <xdr:col>6</xdr:col>
                    <xdr:colOff>0</xdr:colOff>
                    <xdr:row>25</xdr:row>
                    <xdr:rowOff>209550</xdr:rowOff>
                  </to>
                </anchor>
              </controlPr>
            </control>
          </mc:Choice>
        </mc:AlternateContent>
        <mc:AlternateContent xmlns:mc="http://schemas.openxmlformats.org/markup-compatibility/2006">
          <mc:Choice Requires="x14">
            <control shapeId="70669" r:id="rId16" name="Check Box 13">
              <controlPr locked="0" defaultSize="0" autoFill="0" autoLine="0" autoPict="0" altText="">
                <anchor moveWithCells="1">
                  <from>
                    <xdr:col>5</xdr:col>
                    <xdr:colOff>9525</xdr:colOff>
                    <xdr:row>26</xdr:row>
                    <xdr:rowOff>28575</xdr:rowOff>
                  </from>
                  <to>
                    <xdr:col>6</xdr:col>
                    <xdr:colOff>0</xdr:colOff>
                    <xdr:row>26</xdr:row>
                    <xdr:rowOff>200025</xdr:rowOff>
                  </to>
                </anchor>
              </controlPr>
            </control>
          </mc:Choice>
        </mc:AlternateContent>
        <mc:AlternateContent xmlns:mc="http://schemas.openxmlformats.org/markup-compatibility/2006">
          <mc:Choice Requires="x14">
            <control shapeId="70670" r:id="rId17" name="Check Box 14">
              <controlPr locked="0" defaultSize="0" autoFill="0" autoLine="0" autoPict="0" altText="">
                <anchor moveWithCells="1">
                  <from>
                    <xdr:col>7</xdr:col>
                    <xdr:colOff>9525</xdr:colOff>
                    <xdr:row>31</xdr:row>
                    <xdr:rowOff>28575</xdr:rowOff>
                  </from>
                  <to>
                    <xdr:col>8</xdr:col>
                    <xdr:colOff>0</xdr:colOff>
                    <xdr:row>31</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6" tint="0.39997558519241921"/>
    <pageSetUpPr fitToPage="1"/>
  </sheetPr>
  <dimension ref="A1:AD64"/>
  <sheetViews>
    <sheetView topLeftCell="A4" zoomScale="75" zoomScaleNormal="75" workbookViewId="0">
      <selection activeCell="F15" sqref="F15"/>
    </sheetView>
  </sheetViews>
  <sheetFormatPr baseColWidth="10" defaultRowHeight="12.75"/>
  <cols>
    <col min="1" max="2" width="5.5703125" style="10" customWidth="1"/>
    <col min="3" max="3" width="7.7109375" style="16" customWidth="1"/>
    <col min="4" max="4" width="6.5703125" style="16" customWidth="1"/>
    <col min="5" max="5" width="5.7109375" style="16" customWidth="1"/>
    <col min="6" max="6" width="9.7109375" style="16" bestFit="1" customWidth="1"/>
    <col min="7" max="7" width="6.5703125" style="10" customWidth="1"/>
    <col min="8" max="8" width="5.7109375" style="10" customWidth="1"/>
    <col min="9" max="9" width="10.140625" style="10" bestFit="1" customWidth="1"/>
    <col min="10" max="10" width="6.5703125" style="17" customWidth="1"/>
    <col min="11" max="11" width="5.7109375" style="18" customWidth="1"/>
    <col min="12" max="12" width="9.7109375" style="10" bestFit="1" customWidth="1"/>
    <col min="13" max="13" width="6.5703125" style="10" customWidth="1"/>
    <col min="14" max="14" width="5.7109375" style="10" customWidth="1"/>
    <col min="15" max="15" width="9.7109375" style="10" customWidth="1"/>
    <col min="16" max="16" width="6.5703125" style="10" customWidth="1"/>
    <col min="17" max="17" width="5.7109375" style="10" customWidth="1"/>
    <col min="18" max="18" width="9.7109375" style="10" bestFit="1" customWidth="1"/>
    <col min="19" max="19" width="6.5703125" style="10" customWidth="1"/>
    <col min="20" max="20" width="5.7109375" style="10" customWidth="1"/>
    <col min="21" max="21" width="9.7109375" style="10" bestFit="1" customWidth="1"/>
    <col min="22" max="22" width="6.5703125" style="10" customWidth="1"/>
    <col min="23" max="23" width="5.7109375" style="10" customWidth="1"/>
    <col min="24" max="24" width="9.7109375" style="10" bestFit="1" customWidth="1"/>
    <col min="25" max="25" width="6.5703125" style="10" customWidth="1"/>
    <col min="26" max="26" width="5.7109375" style="10" customWidth="1"/>
    <col min="27" max="27" width="9.7109375" style="10" bestFit="1" customWidth="1"/>
    <col min="28" max="28" width="7" style="10" customWidth="1"/>
    <col min="29" max="16384" width="11.42578125" style="10"/>
  </cols>
  <sheetData>
    <row r="1" spans="1:30" ht="15" customHeight="1">
      <c r="A1" s="483" t="s">
        <v>153</v>
      </c>
      <c r="B1" s="483"/>
      <c r="C1" s="483"/>
      <c r="D1" s="483"/>
      <c r="E1" s="497" t="s">
        <v>235</v>
      </c>
      <c r="F1" s="497"/>
      <c r="G1" s="497"/>
      <c r="H1" s="497"/>
      <c r="I1" s="497"/>
      <c r="J1" s="497"/>
      <c r="K1" s="497"/>
      <c r="L1" s="497"/>
      <c r="M1" s="497"/>
      <c r="N1" s="497"/>
      <c r="O1" s="497"/>
      <c r="P1" s="497"/>
      <c r="Q1" s="497"/>
      <c r="R1" s="497"/>
      <c r="S1" s="497"/>
      <c r="T1" s="497"/>
      <c r="U1" s="497"/>
      <c r="V1" s="497"/>
      <c r="W1" s="497"/>
      <c r="X1" s="497"/>
      <c r="Y1" s="496" t="s">
        <v>286</v>
      </c>
      <c r="Z1" s="496"/>
      <c r="AA1" s="496"/>
      <c r="AB1" s="496"/>
    </row>
    <row r="2" spans="1:30" ht="15">
      <c r="A2" s="483"/>
      <c r="B2" s="483"/>
      <c r="C2" s="483"/>
      <c r="D2" s="483"/>
      <c r="E2" s="497" t="s">
        <v>332</v>
      </c>
      <c r="F2" s="497"/>
      <c r="G2" s="497"/>
      <c r="H2" s="497"/>
      <c r="I2" s="497"/>
      <c r="J2" s="497"/>
      <c r="K2" s="497"/>
      <c r="L2" s="497"/>
      <c r="M2" s="497"/>
      <c r="N2" s="497"/>
      <c r="O2" s="497"/>
      <c r="P2" s="497"/>
      <c r="Q2" s="497"/>
      <c r="R2" s="497"/>
      <c r="S2" s="497"/>
      <c r="T2" s="497"/>
      <c r="U2" s="497"/>
      <c r="V2" s="497"/>
      <c r="W2" s="497"/>
      <c r="X2" s="497"/>
      <c r="Y2" s="496" t="s">
        <v>453</v>
      </c>
      <c r="Z2" s="496"/>
      <c r="AA2" s="496"/>
      <c r="AB2" s="496"/>
    </row>
    <row r="3" spans="1:30" ht="3" customHeight="1"/>
    <row r="4" spans="1:30" s="5" customFormat="1" ht="15">
      <c r="A4" s="358" t="s">
        <v>425</v>
      </c>
      <c r="B4" s="358"/>
      <c r="C4" s="358"/>
      <c r="D4" s="693"/>
      <c r="E4" s="693"/>
      <c r="F4" s="693"/>
      <c r="G4" s="693"/>
      <c r="H4" s="693"/>
      <c r="I4" s="358"/>
      <c r="J4" s="358"/>
      <c r="K4" s="358"/>
      <c r="L4" s="358"/>
      <c r="M4" s="358"/>
      <c r="N4" s="358"/>
      <c r="O4" s="689"/>
      <c r="P4" s="689"/>
      <c r="Q4" s="689"/>
      <c r="R4" s="689"/>
      <c r="S4" s="689"/>
      <c r="T4" s="689"/>
      <c r="U4" s="689"/>
      <c r="V4" s="689"/>
      <c r="W4" s="689"/>
      <c r="X4" s="689"/>
      <c r="Y4" s="689"/>
      <c r="Z4" s="689"/>
      <c r="AA4" s="689"/>
      <c r="AB4" s="689"/>
    </row>
    <row r="5" spans="1:30" s="4" customFormat="1" ht="4.5" customHeight="1"/>
    <row r="6" spans="1:30" s="234" customFormat="1" ht="21" customHeight="1">
      <c r="A6" s="696" t="s">
        <v>387</v>
      </c>
      <c r="B6" s="697"/>
      <c r="C6" s="697"/>
      <c r="D6" s="697"/>
      <c r="E6" s="697"/>
      <c r="F6" s="697"/>
      <c r="G6" s="697"/>
      <c r="H6" s="697"/>
      <c r="I6" s="697"/>
      <c r="J6" s="697"/>
      <c r="K6" s="697"/>
      <c r="L6" s="697"/>
      <c r="M6" s="697" t="str">
        <f>IF(D23="","",D23)</f>
        <v/>
      </c>
      <c r="N6" s="697"/>
      <c r="O6" s="697"/>
      <c r="P6" s="697"/>
      <c r="Q6" s="697"/>
      <c r="R6" s="697"/>
      <c r="S6" s="697"/>
      <c r="T6" s="697"/>
      <c r="U6" s="697"/>
      <c r="V6" s="697"/>
      <c r="W6" s="699" t="s">
        <v>157</v>
      </c>
      <c r="X6" s="700"/>
      <c r="Y6" s="697"/>
      <c r="Z6" s="697"/>
      <c r="AA6" s="697"/>
      <c r="AB6" s="698"/>
    </row>
    <row r="7" spans="1:30" s="5" customFormat="1" ht="3.75" customHeight="1">
      <c r="C7" s="55" t="e">
        <f>MATCH(D8,#REF!,)</f>
        <v>#REF!</v>
      </c>
      <c r="D7" s="4"/>
      <c r="E7" s="4"/>
      <c r="F7" s="4"/>
      <c r="H7" s="4"/>
      <c r="I7" s="4"/>
      <c r="J7" s="4"/>
      <c r="K7" s="4"/>
      <c r="L7" s="4"/>
      <c r="M7" s="4"/>
      <c r="N7" s="6"/>
      <c r="O7" s="6"/>
    </row>
    <row r="8" spans="1:30" s="5" customFormat="1" ht="22.5" customHeight="1">
      <c r="A8" s="692" t="s">
        <v>389</v>
      </c>
      <c r="B8" s="692"/>
      <c r="C8" s="692"/>
      <c r="D8" s="663"/>
      <c r="E8" s="663"/>
      <c r="F8" s="692" t="s">
        <v>448</v>
      </c>
      <c r="G8" s="692"/>
      <c r="H8" s="663"/>
      <c r="I8" s="663"/>
      <c r="J8" s="663"/>
      <c r="K8" s="663"/>
      <c r="L8" s="663"/>
      <c r="M8" s="705" t="s">
        <v>388</v>
      </c>
      <c r="N8" s="705"/>
      <c r="O8" s="705"/>
      <c r="P8" s="638"/>
      <c r="Q8" s="638"/>
      <c r="R8" s="638"/>
      <c r="S8" s="638"/>
      <c r="T8" s="639" t="s">
        <v>452</v>
      </c>
      <c r="U8" s="639"/>
      <c r="V8" s="639"/>
      <c r="W8" s="639"/>
      <c r="X8" s="695"/>
      <c r="Y8" s="695"/>
      <c r="Z8" s="695"/>
      <c r="AA8" s="695"/>
      <c r="AB8" s="695"/>
    </row>
    <row r="9" spans="1:30" s="5" customFormat="1" ht="6" customHeight="1">
      <c r="C9" s="52"/>
      <c r="D9" s="52"/>
      <c r="J9" s="36"/>
      <c r="K9" s="37"/>
      <c r="L9" s="688" t="e">
        <f>INDEX(#REF!,'3_Anzeichnungsprotokoll'!C7)</f>
        <v>#REF!</v>
      </c>
      <c r="M9" s="688"/>
      <c r="N9" s="688"/>
      <c r="O9" s="688"/>
      <c r="P9" s="688"/>
    </row>
    <row r="10" spans="1:30" s="5" customFormat="1" ht="14.25">
      <c r="A10" s="655" t="s">
        <v>336</v>
      </c>
      <c r="B10" s="655"/>
      <c r="C10" s="655"/>
      <c r="D10" s="655"/>
      <c r="E10" s="655"/>
      <c r="F10" s="655"/>
      <c r="G10" s="655"/>
      <c r="H10" s="655"/>
      <c r="I10" s="655"/>
      <c r="J10" s="655"/>
      <c r="K10" s="655"/>
      <c r="L10" s="655"/>
      <c r="M10" s="655"/>
      <c r="N10" s="655"/>
      <c r="O10" s="655" t="s">
        <v>46</v>
      </c>
      <c r="P10" s="655"/>
      <c r="Q10" s="655"/>
      <c r="R10" s="655"/>
      <c r="S10" s="655"/>
      <c r="T10" s="655"/>
      <c r="U10" s="655"/>
      <c r="V10" s="655"/>
      <c r="W10" s="655"/>
      <c r="X10" s="655"/>
      <c r="Y10" s="655"/>
      <c r="Z10" s="655"/>
      <c r="AA10" s="655"/>
      <c r="AB10" s="655"/>
    </row>
    <row r="11" spans="1:30" s="5" customFormat="1" ht="14.25">
      <c r="A11" s="655" t="s">
        <v>119</v>
      </c>
      <c r="B11" s="655"/>
      <c r="C11" s="690"/>
      <c r="D11" s="690"/>
      <c r="E11" s="690"/>
      <c r="F11" s="690"/>
      <c r="G11" s="690"/>
      <c r="H11" s="655" t="s">
        <v>121</v>
      </c>
      <c r="I11" s="655"/>
      <c r="J11" s="690"/>
      <c r="K11" s="690"/>
      <c r="L11" s="690"/>
      <c r="M11" s="690"/>
      <c r="N11" s="690"/>
      <c r="O11" s="655" t="s">
        <v>410</v>
      </c>
      <c r="P11" s="655"/>
      <c r="Q11" s="691"/>
      <c r="R11" s="691"/>
      <c r="S11" s="691"/>
      <c r="T11" s="691"/>
      <c r="U11" s="691"/>
      <c r="V11" s="655" t="s">
        <v>412</v>
      </c>
      <c r="W11" s="655"/>
      <c r="X11" s="694"/>
      <c r="Y11" s="694"/>
      <c r="Z11" s="694"/>
      <c r="AA11" s="694"/>
      <c r="AB11" s="694"/>
      <c r="AC11" s="314"/>
      <c r="AD11" s="314" t="s">
        <v>406</v>
      </c>
    </row>
    <row r="12" spans="1:30" s="5" customFormat="1" ht="14.25">
      <c r="A12" s="655" t="s">
        <v>120</v>
      </c>
      <c r="B12" s="655"/>
      <c r="C12" s="690"/>
      <c r="D12" s="690"/>
      <c r="E12" s="690"/>
      <c r="F12" s="690"/>
      <c r="G12" s="690"/>
      <c r="H12" s="655" t="s">
        <v>122</v>
      </c>
      <c r="I12" s="655"/>
      <c r="J12" s="690"/>
      <c r="K12" s="690"/>
      <c r="L12" s="690"/>
      <c r="M12" s="690"/>
      <c r="N12" s="690"/>
      <c r="O12" s="655" t="s">
        <v>411</v>
      </c>
      <c r="P12" s="655"/>
      <c r="Q12" s="691"/>
      <c r="R12" s="691"/>
      <c r="S12" s="691"/>
      <c r="T12" s="691"/>
      <c r="U12" s="691"/>
      <c r="V12" s="655" t="s">
        <v>413</v>
      </c>
      <c r="W12" s="655"/>
      <c r="X12" s="690"/>
      <c r="Y12" s="690"/>
      <c r="Z12" s="690"/>
      <c r="AA12" s="690"/>
      <c r="AB12" s="690"/>
      <c r="AC12" s="315"/>
      <c r="AD12" s="315"/>
    </row>
    <row r="13" spans="1:30" s="5" customFormat="1" ht="15" customHeight="1">
      <c r="A13" s="655" t="s">
        <v>48</v>
      </c>
      <c r="B13" s="655"/>
      <c r="C13" s="701"/>
      <c r="D13" s="702"/>
      <c r="E13" s="702"/>
      <c r="F13" s="702"/>
      <c r="G13" s="703"/>
      <c r="H13" s="655" t="s">
        <v>445</v>
      </c>
      <c r="I13" s="655"/>
      <c r="J13" s="690"/>
      <c r="K13" s="690"/>
      <c r="L13" s="690"/>
      <c r="M13" s="690"/>
      <c r="N13" s="690"/>
      <c r="O13" s="655" t="s">
        <v>48</v>
      </c>
      <c r="P13" s="655"/>
      <c r="Q13" s="704"/>
      <c r="R13" s="704"/>
      <c r="S13" s="704"/>
      <c r="T13" s="704"/>
      <c r="U13" s="704"/>
      <c r="V13" s="655" t="s">
        <v>445</v>
      </c>
      <c r="W13" s="655"/>
      <c r="X13" s="690"/>
      <c r="Y13" s="690"/>
      <c r="Z13" s="690"/>
      <c r="AA13" s="690"/>
      <c r="AB13" s="690"/>
      <c r="AC13" s="315"/>
      <c r="AD13" s="315"/>
    </row>
    <row r="14" spans="1:30" s="5" customFormat="1" ht="6" customHeight="1">
      <c r="D14" s="23"/>
      <c r="E14" s="706"/>
      <c r="F14" s="706"/>
      <c r="G14" s="706"/>
      <c r="H14" s="706"/>
      <c r="I14" s="706"/>
      <c r="J14" s="24"/>
      <c r="K14" s="6"/>
      <c r="L14" s="6"/>
      <c r="M14" s="6"/>
    </row>
    <row r="15" spans="1:30" s="5" customFormat="1" ht="18" customHeight="1">
      <c r="C15" s="6"/>
      <c r="D15" s="38" t="s">
        <v>123</v>
      </c>
      <c r="E15" s="39"/>
      <c r="F15" s="40">
        <v>3</v>
      </c>
      <c r="G15" s="51"/>
      <c r="H15" s="51"/>
      <c r="I15" s="41"/>
      <c r="J15" s="36"/>
      <c r="K15" s="37"/>
      <c r="L15" s="6"/>
      <c r="M15" s="6"/>
      <c r="N15" s="6"/>
      <c r="O15" s="6"/>
      <c r="P15" s="42"/>
    </row>
    <row r="16" spans="1:30" s="5" customFormat="1" ht="15" customHeight="1">
      <c r="A16" s="655" t="s">
        <v>47</v>
      </c>
      <c r="B16" s="655"/>
      <c r="C16" s="655"/>
      <c r="D16" s="707"/>
      <c r="E16" s="707"/>
      <c r="F16" s="707"/>
      <c r="G16" s="707"/>
      <c r="H16" s="707"/>
      <c r="I16" s="707"/>
      <c r="J16" s="656"/>
      <c r="K16" s="656"/>
      <c r="L16" s="656"/>
      <c r="M16" s="656"/>
      <c r="N16" s="656"/>
      <c r="O16" s="656"/>
      <c r="P16" s="656"/>
      <c r="Q16" s="656"/>
      <c r="R16" s="656"/>
      <c r="S16" s="656"/>
      <c r="T16" s="656"/>
      <c r="U16" s="656"/>
      <c r="V16" s="656"/>
      <c r="W16" s="656"/>
      <c r="X16" s="656"/>
      <c r="Y16" s="656"/>
      <c r="Z16" s="656"/>
      <c r="AA16" s="656"/>
      <c r="AB16" s="678" t="s">
        <v>128</v>
      </c>
    </row>
    <row r="17" spans="1:28" s="5" customFormat="1" ht="15" customHeight="1">
      <c r="A17" s="655" t="s">
        <v>124</v>
      </c>
      <c r="B17" s="655"/>
      <c r="C17" s="655"/>
      <c r="D17" s="641">
        <v>1</v>
      </c>
      <c r="E17" s="641"/>
      <c r="F17" s="641"/>
      <c r="G17" s="641">
        <v>6</v>
      </c>
      <c r="H17" s="641"/>
      <c r="I17" s="641"/>
      <c r="J17" s="641">
        <v>6</v>
      </c>
      <c r="K17" s="641"/>
      <c r="L17" s="641"/>
      <c r="M17" s="641">
        <v>6</v>
      </c>
      <c r="N17" s="641"/>
      <c r="O17" s="641"/>
      <c r="P17" s="641">
        <v>6</v>
      </c>
      <c r="Q17" s="641"/>
      <c r="R17" s="641"/>
      <c r="S17" s="641">
        <v>6</v>
      </c>
      <c r="T17" s="641"/>
      <c r="U17" s="641"/>
      <c r="V17" s="641">
        <v>6</v>
      </c>
      <c r="W17" s="641"/>
      <c r="X17" s="641"/>
      <c r="Y17" s="641">
        <v>6</v>
      </c>
      <c r="Z17" s="641"/>
      <c r="AA17" s="641"/>
      <c r="AB17" s="678"/>
    </row>
    <row r="18" spans="1:28" s="5" customFormat="1" ht="15" customHeight="1">
      <c r="A18" s="655" t="s">
        <v>374</v>
      </c>
      <c r="B18" s="655"/>
      <c r="C18" s="655"/>
      <c r="D18" s="641">
        <v>4</v>
      </c>
      <c r="E18" s="641"/>
      <c r="F18" s="641"/>
      <c r="G18" s="641">
        <v>4</v>
      </c>
      <c r="H18" s="641"/>
      <c r="I18" s="641"/>
      <c r="J18" s="641">
        <v>4</v>
      </c>
      <c r="K18" s="641"/>
      <c r="L18" s="641"/>
      <c r="M18" s="641">
        <v>4</v>
      </c>
      <c r="N18" s="641"/>
      <c r="O18" s="641"/>
      <c r="P18" s="641">
        <v>4</v>
      </c>
      <c r="Q18" s="641"/>
      <c r="R18" s="641"/>
      <c r="S18" s="641">
        <v>4</v>
      </c>
      <c r="T18" s="641"/>
      <c r="U18" s="641"/>
      <c r="V18" s="641">
        <v>4</v>
      </c>
      <c r="W18" s="641"/>
      <c r="X18" s="641"/>
      <c r="Y18" s="641">
        <v>4</v>
      </c>
      <c r="Z18" s="641"/>
      <c r="AA18" s="641"/>
      <c r="AB18" s="678"/>
    </row>
    <row r="19" spans="1:28" s="5" customFormat="1" ht="15" customHeight="1">
      <c r="A19" s="655" t="s">
        <v>375</v>
      </c>
      <c r="B19" s="655"/>
      <c r="C19" s="655"/>
      <c r="D19" s="641">
        <v>5</v>
      </c>
      <c r="E19" s="641"/>
      <c r="F19" s="641">
        <v>3</v>
      </c>
      <c r="G19" s="641">
        <v>5</v>
      </c>
      <c r="H19" s="641"/>
      <c r="I19" s="641"/>
      <c r="J19" s="641">
        <v>5</v>
      </c>
      <c r="K19" s="641"/>
      <c r="L19" s="641"/>
      <c r="M19" s="641">
        <v>5</v>
      </c>
      <c r="N19" s="641"/>
      <c r="O19" s="641"/>
      <c r="P19" s="641">
        <v>5</v>
      </c>
      <c r="Q19" s="641"/>
      <c r="R19" s="641"/>
      <c r="S19" s="641">
        <v>5</v>
      </c>
      <c r="T19" s="641"/>
      <c r="U19" s="641"/>
      <c r="V19" s="641">
        <v>5</v>
      </c>
      <c r="W19" s="641"/>
      <c r="X19" s="641"/>
      <c r="Y19" s="641">
        <v>5</v>
      </c>
      <c r="Z19" s="641"/>
      <c r="AA19" s="641"/>
      <c r="AB19" s="678"/>
    </row>
    <row r="20" spans="1:28" s="5" customFormat="1" ht="15" customHeight="1">
      <c r="A20" s="655" t="s">
        <v>118</v>
      </c>
      <c r="B20" s="655"/>
      <c r="C20" s="655"/>
      <c r="D20" s="665"/>
      <c r="E20" s="665"/>
      <c r="F20" s="665"/>
      <c r="G20" s="641"/>
      <c r="H20" s="641"/>
      <c r="I20" s="641"/>
      <c r="J20" s="641"/>
      <c r="K20" s="641"/>
      <c r="L20" s="641"/>
      <c r="M20" s="641"/>
      <c r="N20" s="641"/>
      <c r="O20" s="641"/>
      <c r="P20" s="641"/>
      <c r="Q20" s="641"/>
      <c r="R20" s="641"/>
      <c r="S20" s="641"/>
      <c r="T20" s="641"/>
      <c r="U20" s="641"/>
      <c r="V20" s="641"/>
      <c r="W20" s="641"/>
      <c r="X20" s="641"/>
      <c r="Y20" s="641"/>
      <c r="Z20" s="641"/>
      <c r="AA20" s="641"/>
      <c r="AB20" s="678"/>
    </row>
    <row r="21" spans="1:28" s="5" customFormat="1" ht="14.25" customHeight="1">
      <c r="A21" s="655" t="s">
        <v>424</v>
      </c>
      <c r="B21" s="655"/>
      <c r="C21" s="655"/>
      <c r="D21" s="660"/>
      <c r="E21" s="661"/>
      <c r="F21" s="351"/>
      <c r="G21" s="660"/>
      <c r="H21" s="661"/>
      <c r="I21" s="351"/>
      <c r="J21" s="660"/>
      <c r="K21" s="661"/>
      <c r="L21" s="351"/>
      <c r="M21" s="660"/>
      <c r="N21" s="661"/>
      <c r="O21" s="351"/>
      <c r="P21" s="660"/>
      <c r="Q21" s="661"/>
      <c r="R21" s="351"/>
      <c r="S21" s="660"/>
      <c r="T21" s="661"/>
      <c r="U21" s="351"/>
      <c r="V21" s="660"/>
      <c r="W21" s="661"/>
      <c r="X21" s="351"/>
      <c r="Y21" s="660"/>
      <c r="Z21" s="661"/>
      <c r="AA21" s="351"/>
      <c r="AB21" s="678"/>
    </row>
    <row r="22" spans="1:28" s="5" customFormat="1" ht="14.25" customHeight="1">
      <c r="A22" s="655" t="s">
        <v>125</v>
      </c>
      <c r="B22" s="655"/>
      <c r="C22" s="655"/>
      <c r="D22" s="664"/>
      <c r="E22" s="664"/>
      <c r="F22" s="664"/>
      <c r="G22" s="640"/>
      <c r="H22" s="640"/>
      <c r="I22" s="640"/>
      <c r="J22" s="640"/>
      <c r="K22" s="640"/>
      <c r="L22" s="640"/>
      <c r="M22" s="640"/>
      <c r="N22" s="640"/>
      <c r="O22" s="640"/>
      <c r="P22" s="640"/>
      <c r="Q22" s="640"/>
      <c r="R22" s="640"/>
      <c r="S22" s="640"/>
      <c r="T22" s="640"/>
      <c r="U22" s="640"/>
      <c r="V22" s="640"/>
      <c r="W22" s="640"/>
      <c r="X22" s="640"/>
      <c r="Y22" s="640"/>
      <c r="Z22" s="640"/>
      <c r="AA22" s="640"/>
      <c r="AB22" s="678"/>
    </row>
    <row r="23" spans="1:28" s="5" customFormat="1" ht="14.25" customHeight="1">
      <c r="A23" s="655" t="s">
        <v>383</v>
      </c>
      <c r="B23" s="655"/>
      <c r="C23" s="655"/>
      <c r="D23" s="664"/>
      <c r="E23" s="664"/>
      <c r="F23" s="664"/>
      <c r="G23" s="640"/>
      <c r="H23" s="640"/>
      <c r="I23" s="640"/>
      <c r="J23" s="640"/>
      <c r="K23" s="640"/>
      <c r="L23" s="640"/>
      <c r="M23" s="640"/>
      <c r="N23" s="640"/>
      <c r="O23" s="640"/>
      <c r="P23" s="640"/>
      <c r="Q23" s="640"/>
      <c r="R23" s="640"/>
      <c r="S23" s="640"/>
      <c r="T23" s="640"/>
      <c r="U23" s="640"/>
      <c r="V23" s="640"/>
      <c r="W23" s="640"/>
      <c r="X23" s="640"/>
      <c r="Y23" s="640"/>
      <c r="Z23" s="640"/>
      <c r="AA23" s="640"/>
      <c r="AB23" s="678"/>
    </row>
    <row r="24" spans="1:28" s="5" customFormat="1" ht="15" customHeight="1">
      <c r="A24" s="655" t="s">
        <v>117</v>
      </c>
      <c r="B24" s="655"/>
      <c r="C24" s="655"/>
      <c r="D24" s="664"/>
      <c r="E24" s="664"/>
      <c r="F24" s="664"/>
      <c r="G24" s="640"/>
      <c r="H24" s="640"/>
      <c r="I24" s="640"/>
      <c r="J24" s="640"/>
      <c r="K24" s="640"/>
      <c r="L24" s="640"/>
      <c r="M24" s="640"/>
      <c r="N24" s="640"/>
      <c r="O24" s="640"/>
      <c r="P24" s="640"/>
      <c r="Q24" s="640"/>
      <c r="R24" s="640"/>
      <c r="S24" s="640"/>
      <c r="T24" s="640"/>
      <c r="U24" s="640"/>
      <c r="V24" s="640"/>
      <c r="W24" s="640"/>
      <c r="X24" s="640"/>
      <c r="Y24" s="640"/>
      <c r="Z24" s="640"/>
      <c r="AA24" s="640"/>
      <c r="AB24" s="679"/>
    </row>
    <row r="25" spans="1:28" ht="12" customHeight="1">
      <c r="A25" s="43" t="s">
        <v>33</v>
      </c>
      <c r="B25" s="687" t="s">
        <v>3</v>
      </c>
      <c r="C25" s="687"/>
      <c r="D25" s="44" t="s">
        <v>2</v>
      </c>
      <c r="E25" s="43" t="s">
        <v>32</v>
      </c>
      <c r="F25" s="43" t="s">
        <v>43</v>
      </c>
      <c r="G25" s="44" t="s">
        <v>2</v>
      </c>
      <c r="H25" s="43" t="s">
        <v>32</v>
      </c>
      <c r="I25" s="43" t="s">
        <v>43</v>
      </c>
      <c r="J25" s="44" t="s">
        <v>2</v>
      </c>
      <c r="K25" s="43" t="s">
        <v>32</v>
      </c>
      <c r="L25" s="43" t="s">
        <v>43</v>
      </c>
      <c r="M25" s="44" t="s">
        <v>2</v>
      </c>
      <c r="N25" s="43" t="s">
        <v>32</v>
      </c>
      <c r="O25" s="43" t="s">
        <v>43</v>
      </c>
      <c r="P25" s="44" t="s">
        <v>2</v>
      </c>
      <c r="Q25" s="43" t="s">
        <v>32</v>
      </c>
      <c r="R25" s="43" t="s">
        <v>43</v>
      </c>
      <c r="S25" s="44" t="s">
        <v>2</v>
      </c>
      <c r="T25" s="43" t="s">
        <v>32</v>
      </c>
      <c r="U25" s="43" t="s">
        <v>43</v>
      </c>
      <c r="V25" s="44" t="s">
        <v>2</v>
      </c>
      <c r="W25" s="43" t="s">
        <v>32</v>
      </c>
      <c r="X25" s="43" t="s">
        <v>43</v>
      </c>
      <c r="Y25" s="44" t="s">
        <v>2</v>
      </c>
      <c r="Z25" s="43" t="s">
        <v>32</v>
      </c>
      <c r="AA25" s="43" t="s">
        <v>43</v>
      </c>
      <c r="AB25" s="354" t="s">
        <v>3</v>
      </c>
    </row>
    <row r="26" spans="1:28">
      <c r="A26" s="43">
        <v>1</v>
      </c>
      <c r="B26" s="687" t="s">
        <v>71</v>
      </c>
      <c r="C26" s="687"/>
      <c r="D26" s="63"/>
      <c r="E26" s="350">
        <f>INDEX(Tariftabelle!$C$6:$AG$27,'3_Anzeichnungsprotokoll'!$A26,'3_Anzeichnungsprotokoll'!$F$15)</f>
        <v>0.25</v>
      </c>
      <c r="F26" s="45" t="str">
        <f>IF(D26="","",D26*E26)</f>
        <v/>
      </c>
      <c r="G26" s="63"/>
      <c r="H26" s="350">
        <f>INDEX(Tariftabelle!$C$6:$AG$27,'3_Anzeichnungsprotokoll'!$A26,'3_Anzeichnungsprotokoll'!$F$15)</f>
        <v>0.25</v>
      </c>
      <c r="I26" s="45" t="str">
        <f>IF(G26="","",G26*H26)</f>
        <v/>
      </c>
      <c r="J26" s="63"/>
      <c r="K26" s="350">
        <f>INDEX(Tariftabelle!$C$6:$AG$27,'3_Anzeichnungsprotokoll'!$A26,'3_Anzeichnungsprotokoll'!$F$15)</f>
        <v>0.25</v>
      </c>
      <c r="L26" s="45" t="str">
        <f>IF(J26="","",J26*K26)</f>
        <v/>
      </c>
      <c r="M26" s="63"/>
      <c r="N26" s="350">
        <f>INDEX(Tariftabelle!$C$6:$AG$27,'3_Anzeichnungsprotokoll'!$A26,'3_Anzeichnungsprotokoll'!$F$15)</f>
        <v>0.25</v>
      </c>
      <c r="O26" s="45" t="str">
        <f>IF(M26="","",M26*N26)</f>
        <v/>
      </c>
      <c r="P26" s="63"/>
      <c r="Q26" s="350">
        <f>INDEX(Tariftabelle!$C$6:$AG$27,'3_Anzeichnungsprotokoll'!$A26,'3_Anzeichnungsprotokoll'!$F$15)</f>
        <v>0.25</v>
      </c>
      <c r="R26" s="45" t="str">
        <f>IF(P26="","",P26*Q26)</f>
        <v/>
      </c>
      <c r="S26" s="63"/>
      <c r="T26" s="350">
        <f>INDEX(Tariftabelle!$C$6:$AG$27,'3_Anzeichnungsprotokoll'!$A26,'3_Anzeichnungsprotokoll'!$F$15)</f>
        <v>0.25</v>
      </c>
      <c r="U26" s="45" t="str">
        <f>IF(S26="","",S26*T26)</f>
        <v/>
      </c>
      <c r="V26" s="63"/>
      <c r="W26" s="350">
        <f>INDEX(Tariftabelle!$C$6:$AG$27,'3_Anzeichnungsprotokoll'!$A26,'3_Anzeichnungsprotokoll'!$F$15)</f>
        <v>0.25</v>
      </c>
      <c r="X26" s="45" t="str">
        <f>IF(V26="","",V26*W26)</f>
        <v/>
      </c>
      <c r="Y26" s="63"/>
      <c r="Z26" s="350">
        <f>INDEX(Tariftabelle!$C$6:$AG$27,'3_Anzeichnungsprotokoll'!$A26,'3_Anzeichnungsprotokoll'!$F$15)</f>
        <v>0.25</v>
      </c>
      <c r="AA26" s="45" t="str">
        <f>IF(Y26="","",Y26*Z26)</f>
        <v/>
      </c>
      <c r="AB26" s="355">
        <v>18</v>
      </c>
    </row>
    <row r="27" spans="1:28">
      <c r="A27" s="43">
        <v>2</v>
      </c>
      <c r="B27" s="687" t="s">
        <v>72</v>
      </c>
      <c r="C27" s="687"/>
      <c r="D27" s="64"/>
      <c r="E27" s="350">
        <f>INDEX(Tariftabelle!$C$6:$AG$27,'3_Anzeichnungsprotokoll'!$A27,'3_Anzeichnungsprotokoll'!$F$15)</f>
        <v>0.4</v>
      </c>
      <c r="F27" s="45" t="str">
        <f t="shared" ref="F27:F47" si="0">IF(D27="","",D27*E27)</f>
        <v/>
      </c>
      <c r="G27" s="64"/>
      <c r="H27" s="350">
        <f>INDEX(Tariftabelle!$C$6:$AG$27,'3_Anzeichnungsprotokoll'!$A27,'3_Anzeichnungsprotokoll'!$F$15)</f>
        <v>0.4</v>
      </c>
      <c r="I27" s="45" t="str">
        <f t="shared" ref="I27:I47" si="1">IF(G27="","",G27*H27)</f>
        <v/>
      </c>
      <c r="J27" s="64"/>
      <c r="K27" s="350">
        <f>INDEX(Tariftabelle!$C$6:$AG$27,'3_Anzeichnungsprotokoll'!$A27,'3_Anzeichnungsprotokoll'!$F$15)</f>
        <v>0.4</v>
      </c>
      <c r="L27" s="45" t="str">
        <f t="shared" ref="L27:L47" si="2">IF(J27="","",J27*K27)</f>
        <v/>
      </c>
      <c r="M27" s="64"/>
      <c r="N27" s="350">
        <f>INDEX(Tariftabelle!$C$6:$AG$27,'3_Anzeichnungsprotokoll'!$A27,'3_Anzeichnungsprotokoll'!$F$15)</f>
        <v>0.4</v>
      </c>
      <c r="O27" s="45" t="str">
        <f t="shared" ref="O27:O47" si="3">IF(M27="","",M27*N27)</f>
        <v/>
      </c>
      <c r="P27" s="64"/>
      <c r="Q27" s="350">
        <f>INDEX(Tariftabelle!$C$6:$AG$27,'3_Anzeichnungsprotokoll'!$A27,'3_Anzeichnungsprotokoll'!$F$15)</f>
        <v>0.4</v>
      </c>
      <c r="R27" s="45" t="str">
        <f t="shared" ref="R27:R47" si="4">IF(P27="","",P27*Q27)</f>
        <v/>
      </c>
      <c r="S27" s="64"/>
      <c r="T27" s="350">
        <f>INDEX(Tariftabelle!$C$6:$AG$27,'3_Anzeichnungsprotokoll'!$A27,'3_Anzeichnungsprotokoll'!$F$15)</f>
        <v>0.4</v>
      </c>
      <c r="U27" s="45" t="str">
        <f t="shared" ref="U27:U47" si="5">IF(S27="","",S27*T27)</f>
        <v/>
      </c>
      <c r="V27" s="64"/>
      <c r="W27" s="350">
        <f>INDEX(Tariftabelle!$C$6:$AG$27,'3_Anzeichnungsprotokoll'!$A27,'3_Anzeichnungsprotokoll'!$F$15)</f>
        <v>0.4</v>
      </c>
      <c r="X27" s="45" t="str">
        <f t="shared" ref="X27:X47" si="6">IF(V27="","",V27*W27)</f>
        <v/>
      </c>
      <c r="Y27" s="64"/>
      <c r="Z27" s="350">
        <f>INDEX(Tariftabelle!$C$6:$AG$27,'3_Anzeichnungsprotokoll'!$A27,'3_Anzeichnungsprotokoll'!$F$15)</f>
        <v>0.4</v>
      </c>
      <c r="AA27" s="45" t="str">
        <f t="shared" ref="AA27:AA47" si="7">IF(Y27="","",Y27*Z27)</f>
        <v/>
      </c>
      <c r="AB27" s="354">
        <v>22</v>
      </c>
    </row>
    <row r="28" spans="1:28">
      <c r="A28" s="43">
        <v>3</v>
      </c>
      <c r="B28" s="687" t="s">
        <v>73</v>
      </c>
      <c r="C28" s="687"/>
      <c r="D28" s="64"/>
      <c r="E28" s="350">
        <f>INDEX(Tariftabelle!$C$6:$AG$27,'3_Anzeichnungsprotokoll'!$A28,'3_Anzeichnungsprotokoll'!$F$15)</f>
        <v>0.6</v>
      </c>
      <c r="F28" s="45" t="str">
        <f t="shared" si="0"/>
        <v/>
      </c>
      <c r="G28" s="64"/>
      <c r="H28" s="350">
        <f>INDEX(Tariftabelle!$C$6:$AG$27,'3_Anzeichnungsprotokoll'!$A28,'3_Anzeichnungsprotokoll'!$F$15)</f>
        <v>0.6</v>
      </c>
      <c r="I28" s="45" t="str">
        <f t="shared" si="1"/>
        <v/>
      </c>
      <c r="J28" s="64"/>
      <c r="K28" s="350">
        <f>INDEX(Tariftabelle!$C$6:$AG$27,'3_Anzeichnungsprotokoll'!$A28,'3_Anzeichnungsprotokoll'!$F$15)</f>
        <v>0.6</v>
      </c>
      <c r="L28" s="45" t="str">
        <f t="shared" si="2"/>
        <v/>
      </c>
      <c r="M28" s="64"/>
      <c r="N28" s="350">
        <f>INDEX(Tariftabelle!$C$6:$AG$27,'3_Anzeichnungsprotokoll'!$A28,'3_Anzeichnungsprotokoll'!$F$15)</f>
        <v>0.6</v>
      </c>
      <c r="O28" s="45" t="str">
        <f t="shared" si="3"/>
        <v/>
      </c>
      <c r="P28" s="64"/>
      <c r="Q28" s="350">
        <f>INDEX(Tariftabelle!$C$6:$AG$27,'3_Anzeichnungsprotokoll'!$A28,'3_Anzeichnungsprotokoll'!$F$15)</f>
        <v>0.6</v>
      </c>
      <c r="R28" s="45" t="str">
        <f t="shared" si="4"/>
        <v/>
      </c>
      <c r="S28" s="64"/>
      <c r="T28" s="350">
        <f>INDEX(Tariftabelle!$C$6:$AG$27,'3_Anzeichnungsprotokoll'!$A28,'3_Anzeichnungsprotokoll'!$F$15)</f>
        <v>0.6</v>
      </c>
      <c r="U28" s="45" t="str">
        <f t="shared" si="5"/>
        <v/>
      </c>
      <c r="V28" s="64"/>
      <c r="W28" s="350">
        <f>INDEX(Tariftabelle!$C$6:$AG$27,'3_Anzeichnungsprotokoll'!$A28,'3_Anzeichnungsprotokoll'!$F$15)</f>
        <v>0.6</v>
      </c>
      <c r="X28" s="45" t="str">
        <f t="shared" si="6"/>
        <v/>
      </c>
      <c r="Y28" s="64"/>
      <c r="Z28" s="350">
        <f>INDEX(Tariftabelle!$C$6:$AG$27,'3_Anzeichnungsprotokoll'!$A28,'3_Anzeichnungsprotokoll'!$F$15)</f>
        <v>0.6</v>
      </c>
      <c r="AA28" s="45" t="str">
        <f t="shared" si="7"/>
        <v/>
      </c>
      <c r="AB28" s="354">
        <v>26</v>
      </c>
    </row>
    <row r="29" spans="1:28">
      <c r="A29" s="43">
        <v>4</v>
      </c>
      <c r="B29" s="687" t="s">
        <v>74</v>
      </c>
      <c r="C29" s="687"/>
      <c r="D29" s="64"/>
      <c r="E29" s="350">
        <f>INDEX(Tariftabelle!$C$6:$AG$27,'3_Anzeichnungsprotokoll'!$A29,'3_Anzeichnungsprotokoll'!$F$15)</f>
        <v>0.85</v>
      </c>
      <c r="F29" s="45" t="str">
        <f t="shared" si="0"/>
        <v/>
      </c>
      <c r="G29" s="64"/>
      <c r="H29" s="350">
        <f>INDEX(Tariftabelle!$C$6:$AG$27,'3_Anzeichnungsprotokoll'!$A29,'3_Anzeichnungsprotokoll'!$F$15)</f>
        <v>0.85</v>
      </c>
      <c r="I29" s="45" t="str">
        <f t="shared" si="1"/>
        <v/>
      </c>
      <c r="J29" s="64"/>
      <c r="K29" s="350">
        <f>INDEX(Tariftabelle!$C$6:$AG$27,'3_Anzeichnungsprotokoll'!$A29,'3_Anzeichnungsprotokoll'!$F$15)</f>
        <v>0.85</v>
      </c>
      <c r="L29" s="45" t="str">
        <f t="shared" si="2"/>
        <v/>
      </c>
      <c r="M29" s="64"/>
      <c r="N29" s="350">
        <f>INDEX(Tariftabelle!$C$6:$AG$27,'3_Anzeichnungsprotokoll'!$A29,'3_Anzeichnungsprotokoll'!$F$15)</f>
        <v>0.85</v>
      </c>
      <c r="O29" s="45" t="str">
        <f t="shared" si="3"/>
        <v/>
      </c>
      <c r="P29" s="64"/>
      <c r="Q29" s="350">
        <f>INDEX(Tariftabelle!$C$6:$AG$27,'3_Anzeichnungsprotokoll'!$A29,'3_Anzeichnungsprotokoll'!$F$15)</f>
        <v>0.85</v>
      </c>
      <c r="R29" s="45" t="str">
        <f t="shared" si="4"/>
        <v/>
      </c>
      <c r="S29" s="64"/>
      <c r="T29" s="350">
        <f>INDEX(Tariftabelle!$C$6:$AG$27,'3_Anzeichnungsprotokoll'!$A29,'3_Anzeichnungsprotokoll'!$F$15)</f>
        <v>0.85</v>
      </c>
      <c r="U29" s="45" t="str">
        <f t="shared" si="5"/>
        <v/>
      </c>
      <c r="V29" s="64"/>
      <c r="W29" s="350">
        <f>INDEX(Tariftabelle!$C$6:$AG$27,'3_Anzeichnungsprotokoll'!$A29,'3_Anzeichnungsprotokoll'!$F$15)</f>
        <v>0.85</v>
      </c>
      <c r="X29" s="45" t="str">
        <f t="shared" si="6"/>
        <v/>
      </c>
      <c r="Y29" s="64"/>
      <c r="Z29" s="350">
        <f>INDEX(Tariftabelle!$C$6:$AG$27,'3_Anzeichnungsprotokoll'!$A29,'3_Anzeichnungsprotokoll'!$F$15)</f>
        <v>0.85</v>
      </c>
      <c r="AA29" s="45" t="str">
        <f t="shared" si="7"/>
        <v/>
      </c>
      <c r="AB29" s="354">
        <v>30</v>
      </c>
    </row>
    <row r="30" spans="1:28">
      <c r="A30" s="43">
        <v>5</v>
      </c>
      <c r="B30" s="687" t="s">
        <v>75</v>
      </c>
      <c r="C30" s="687"/>
      <c r="D30" s="64"/>
      <c r="E30" s="350">
        <f>INDEX(Tariftabelle!$C$6:$AG$27,'3_Anzeichnungsprotokoll'!$A30,'3_Anzeichnungsprotokoll'!$F$15)</f>
        <v>1.1499999999999999</v>
      </c>
      <c r="F30" s="45" t="str">
        <f t="shared" si="0"/>
        <v/>
      </c>
      <c r="G30" s="64"/>
      <c r="H30" s="350">
        <f>INDEX(Tariftabelle!$C$6:$AG$27,'3_Anzeichnungsprotokoll'!$A30,'3_Anzeichnungsprotokoll'!$F$15)</f>
        <v>1.1499999999999999</v>
      </c>
      <c r="I30" s="45" t="str">
        <f t="shared" si="1"/>
        <v/>
      </c>
      <c r="J30" s="64"/>
      <c r="K30" s="350">
        <f>INDEX(Tariftabelle!$C$6:$AG$27,'3_Anzeichnungsprotokoll'!$A30,'3_Anzeichnungsprotokoll'!$F$15)</f>
        <v>1.1499999999999999</v>
      </c>
      <c r="L30" s="45" t="str">
        <f t="shared" si="2"/>
        <v/>
      </c>
      <c r="M30" s="64"/>
      <c r="N30" s="350">
        <f>INDEX(Tariftabelle!$C$6:$AG$27,'3_Anzeichnungsprotokoll'!$A30,'3_Anzeichnungsprotokoll'!$F$15)</f>
        <v>1.1499999999999999</v>
      </c>
      <c r="O30" s="45" t="str">
        <f t="shared" si="3"/>
        <v/>
      </c>
      <c r="P30" s="64"/>
      <c r="Q30" s="350">
        <f>INDEX(Tariftabelle!$C$6:$AG$27,'3_Anzeichnungsprotokoll'!$A30,'3_Anzeichnungsprotokoll'!$F$15)</f>
        <v>1.1499999999999999</v>
      </c>
      <c r="R30" s="45" t="str">
        <f t="shared" si="4"/>
        <v/>
      </c>
      <c r="S30" s="64"/>
      <c r="T30" s="350">
        <f>INDEX(Tariftabelle!$C$6:$AG$27,'3_Anzeichnungsprotokoll'!$A30,'3_Anzeichnungsprotokoll'!$F$15)</f>
        <v>1.1499999999999999</v>
      </c>
      <c r="U30" s="45" t="str">
        <f t="shared" si="5"/>
        <v/>
      </c>
      <c r="V30" s="64"/>
      <c r="W30" s="350">
        <f>INDEX(Tariftabelle!$C$6:$AG$27,'3_Anzeichnungsprotokoll'!$A30,'3_Anzeichnungsprotokoll'!$F$15)</f>
        <v>1.1499999999999999</v>
      </c>
      <c r="X30" s="45" t="str">
        <f t="shared" si="6"/>
        <v/>
      </c>
      <c r="Y30" s="64"/>
      <c r="Z30" s="350">
        <f>INDEX(Tariftabelle!$C$6:$AG$27,'3_Anzeichnungsprotokoll'!$A30,'3_Anzeichnungsprotokoll'!$F$15)</f>
        <v>1.1499999999999999</v>
      </c>
      <c r="AA30" s="45" t="str">
        <f t="shared" si="7"/>
        <v/>
      </c>
      <c r="AB30" s="354">
        <v>34</v>
      </c>
    </row>
    <row r="31" spans="1:28">
      <c r="A31" s="43">
        <v>6</v>
      </c>
      <c r="B31" s="687" t="s">
        <v>76</v>
      </c>
      <c r="C31" s="687"/>
      <c r="D31" s="64"/>
      <c r="E31" s="350">
        <f>INDEX(Tariftabelle!$C$6:$AG$27,'3_Anzeichnungsprotokoll'!$A31,'3_Anzeichnungsprotokoll'!$F$15)</f>
        <v>1.45</v>
      </c>
      <c r="F31" s="45" t="str">
        <f t="shared" si="0"/>
        <v/>
      </c>
      <c r="G31" s="64"/>
      <c r="H31" s="350">
        <f>INDEX(Tariftabelle!$C$6:$AG$27,'3_Anzeichnungsprotokoll'!$A31,'3_Anzeichnungsprotokoll'!$F$15)</f>
        <v>1.45</v>
      </c>
      <c r="I31" s="45" t="str">
        <f t="shared" si="1"/>
        <v/>
      </c>
      <c r="J31" s="64"/>
      <c r="K31" s="350">
        <f>INDEX(Tariftabelle!$C$6:$AG$27,'3_Anzeichnungsprotokoll'!$A31,'3_Anzeichnungsprotokoll'!$F$15)</f>
        <v>1.45</v>
      </c>
      <c r="L31" s="45" t="str">
        <f t="shared" si="2"/>
        <v/>
      </c>
      <c r="M31" s="64"/>
      <c r="N31" s="350">
        <f>INDEX(Tariftabelle!$C$6:$AG$27,'3_Anzeichnungsprotokoll'!$A31,'3_Anzeichnungsprotokoll'!$F$15)</f>
        <v>1.45</v>
      </c>
      <c r="O31" s="45" t="str">
        <f t="shared" si="3"/>
        <v/>
      </c>
      <c r="P31" s="64"/>
      <c r="Q31" s="350">
        <f>INDEX(Tariftabelle!$C$6:$AG$27,'3_Anzeichnungsprotokoll'!$A31,'3_Anzeichnungsprotokoll'!$F$15)</f>
        <v>1.45</v>
      </c>
      <c r="R31" s="45" t="str">
        <f t="shared" si="4"/>
        <v/>
      </c>
      <c r="S31" s="64"/>
      <c r="T31" s="350">
        <f>INDEX(Tariftabelle!$C$6:$AG$27,'3_Anzeichnungsprotokoll'!$A31,'3_Anzeichnungsprotokoll'!$F$15)</f>
        <v>1.45</v>
      </c>
      <c r="U31" s="45" t="str">
        <f t="shared" si="5"/>
        <v/>
      </c>
      <c r="V31" s="64"/>
      <c r="W31" s="350">
        <f>INDEX(Tariftabelle!$C$6:$AG$27,'3_Anzeichnungsprotokoll'!$A31,'3_Anzeichnungsprotokoll'!$F$15)</f>
        <v>1.45</v>
      </c>
      <c r="X31" s="45" t="str">
        <f t="shared" si="6"/>
        <v/>
      </c>
      <c r="Y31" s="64"/>
      <c r="Z31" s="350">
        <f>INDEX(Tariftabelle!$C$6:$AG$27,'3_Anzeichnungsprotokoll'!$A31,'3_Anzeichnungsprotokoll'!$F$15)</f>
        <v>1.45</v>
      </c>
      <c r="AA31" s="45" t="str">
        <f t="shared" si="7"/>
        <v/>
      </c>
      <c r="AB31" s="354">
        <v>38</v>
      </c>
    </row>
    <row r="32" spans="1:28">
      <c r="A32" s="43">
        <v>7</v>
      </c>
      <c r="B32" s="687" t="s">
        <v>77</v>
      </c>
      <c r="C32" s="687"/>
      <c r="D32" s="64"/>
      <c r="E32" s="350">
        <f>INDEX(Tariftabelle!$C$6:$AG$27,'3_Anzeichnungsprotokoll'!$A32,'3_Anzeichnungsprotokoll'!$F$15)</f>
        <v>1.8</v>
      </c>
      <c r="F32" s="45" t="str">
        <f t="shared" si="0"/>
        <v/>
      </c>
      <c r="G32" s="64"/>
      <c r="H32" s="350">
        <f>INDEX(Tariftabelle!$C$6:$AG$27,'3_Anzeichnungsprotokoll'!$A32,'3_Anzeichnungsprotokoll'!$F$15)</f>
        <v>1.8</v>
      </c>
      <c r="I32" s="45" t="str">
        <f t="shared" si="1"/>
        <v/>
      </c>
      <c r="J32" s="64"/>
      <c r="K32" s="350">
        <f>INDEX(Tariftabelle!$C$6:$AG$27,'3_Anzeichnungsprotokoll'!$A32,'3_Anzeichnungsprotokoll'!$F$15)</f>
        <v>1.8</v>
      </c>
      <c r="L32" s="45" t="str">
        <f t="shared" si="2"/>
        <v/>
      </c>
      <c r="M32" s="64"/>
      <c r="N32" s="350">
        <f>INDEX(Tariftabelle!$C$6:$AG$27,'3_Anzeichnungsprotokoll'!$A32,'3_Anzeichnungsprotokoll'!$F$15)</f>
        <v>1.8</v>
      </c>
      <c r="O32" s="45" t="str">
        <f t="shared" si="3"/>
        <v/>
      </c>
      <c r="P32" s="64"/>
      <c r="Q32" s="350">
        <f>INDEX(Tariftabelle!$C$6:$AG$27,'3_Anzeichnungsprotokoll'!$A32,'3_Anzeichnungsprotokoll'!$F$15)</f>
        <v>1.8</v>
      </c>
      <c r="R32" s="45" t="str">
        <f t="shared" si="4"/>
        <v/>
      </c>
      <c r="S32" s="64"/>
      <c r="T32" s="350">
        <f>INDEX(Tariftabelle!$C$6:$AG$27,'3_Anzeichnungsprotokoll'!$A32,'3_Anzeichnungsprotokoll'!$F$15)</f>
        <v>1.8</v>
      </c>
      <c r="U32" s="45" t="str">
        <f t="shared" si="5"/>
        <v/>
      </c>
      <c r="V32" s="64"/>
      <c r="W32" s="350">
        <f>INDEX(Tariftabelle!$C$6:$AG$27,'3_Anzeichnungsprotokoll'!$A32,'3_Anzeichnungsprotokoll'!$F$15)</f>
        <v>1.8</v>
      </c>
      <c r="X32" s="45" t="str">
        <f t="shared" si="6"/>
        <v/>
      </c>
      <c r="Y32" s="64"/>
      <c r="Z32" s="350">
        <f>INDEX(Tariftabelle!$C$6:$AG$27,'3_Anzeichnungsprotokoll'!$A32,'3_Anzeichnungsprotokoll'!$F$15)</f>
        <v>1.8</v>
      </c>
      <c r="AA32" s="45" t="str">
        <f t="shared" si="7"/>
        <v/>
      </c>
      <c r="AB32" s="354">
        <v>42</v>
      </c>
    </row>
    <row r="33" spans="1:28">
      <c r="A33" s="43">
        <v>8</v>
      </c>
      <c r="B33" s="687" t="s">
        <v>78</v>
      </c>
      <c r="C33" s="687"/>
      <c r="D33" s="64"/>
      <c r="E33" s="350">
        <f>INDEX(Tariftabelle!$C$6:$AG$27,'3_Anzeichnungsprotokoll'!$A33,'3_Anzeichnungsprotokoll'!$F$15)</f>
        <v>2.2000000000000002</v>
      </c>
      <c r="F33" s="45" t="str">
        <f t="shared" si="0"/>
        <v/>
      </c>
      <c r="G33" s="64"/>
      <c r="H33" s="350">
        <f>INDEX(Tariftabelle!$C$6:$AG$27,'3_Anzeichnungsprotokoll'!$A33,'3_Anzeichnungsprotokoll'!$F$15)</f>
        <v>2.2000000000000002</v>
      </c>
      <c r="I33" s="45" t="str">
        <f t="shared" si="1"/>
        <v/>
      </c>
      <c r="J33" s="64"/>
      <c r="K33" s="350">
        <f>INDEX(Tariftabelle!$C$6:$AG$27,'3_Anzeichnungsprotokoll'!$A33,'3_Anzeichnungsprotokoll'!$F$15)</f>
        <v>2.2000000000000002</v>
      </c>
      <c r="L33" s="45" t="str">
        <f t="shared" si="2"/>
        <v/>
      </c>
      <c r="M33" s="64"/>
      <c r="N33" s="350">
        <f>INDEX(Tariftabelle!$C$6:$AG$27,'3_Anzeichnungsprotokoll'!$A33,'3_Anzeichnungsprotokoll'!$F$15)</f>
        <v>2.2000000000000002</v>
      </c>
      <c r="O33" s="45" t="str">
        <f t="shared" si="3"/>
        <v/>
      </c>
      <c r="P33" s="64"/>
      <c r="Q33" s="350">
        <f>INDEX(Tariftabelle!$C$6:$AG$27,'3_Anzeichnungsprotokoll'!$A33,'3_Anzeichnungsprotokoll'!$F$15)</f>
        <v>2.2000000000000002</v>
      </c>
      <c r="R33" s="45" t="str">
        <f t="shared" si="4"/>
        <v/>
      </c>
      <c r="S33" s="64"/>
      <c r="T33" s="350">
        <f>INDEX(Tariftabelle!$C$6:$AG$27,'3_Anzeichnungsprotokoll'!$A33,'3_Anzeichnungsprotokoll'!$F$15)</f>
        <v>2.2000000000000002</v>
      </c>
      <c r="U33" s="45" t="str">
        <f t="shared" si="5"/>
        <v/>
      </c>
      <c r="V33" s="64"/>
      <c r="W33" s="350">
        <f>INDEX(Tariftabelle!$C$6:$AG$27,'3_Anzeichnungsprotokoll'!$A33,'3_Anzeichnungsprotokoll'!$F$15)</f>
        <v>2.2000000000000002</v>
      </c>
      <c r="X33" s="45" t="str">
        <f t="shared" si="6"/>
        <v/>
      </c>
      <c r="Y33" s="64"/>
      <c r="Z33" s="350">
        <f>INDEX(Tariftabelle!$C$6:$AG$27,'3_Anzeichnungsprotokoll'!$A33,'3_Anzeichnungsprotokoll'!$F$15)</f>
        <v>2.2000000000000002</v>
      </c>
      <c r="AA33" s="45" t="str">
        <f t="shared" si="7"/>
        <v/>
      </c>
      <c r="AB33" s="354">
        <v>46</v>
      </c>
    </row>
    <row r="34" spans="1:28">
      <c r="A34" s="43">
        <v>9</v>
      </c>
      <c r="B34" s="687" t="s">
        <v>79</v>
      </c>
      <c r="C34" s="687"/>
      <c r="D34" s="64"/>
      <c r="E34" s="350">
        <f>INDEX(Tariftabelle!$C$6:$AG$27,'3_Anzeichnungsprotokoll'!$A34,'3_Anzeichnungsprotokoll'!$F$15)</f>
        <v>2.7</v>
      </c>
      <c r="F34" s="45" t="str">
        <f t="shared" si="0"/>
        <v/>
      </c>
      <c r="G34" s="64"/>
      <c r="H34" s="350">
        <f>INDEX(Tariftabelle!$C$6:$AG$27,'3_Anzeichnungsprotokoll'!$A34,'3_Anzeichnungsprotokoll'!$F$15)</f>
        <v>2.7</v>
      </c>
      <c r="I34" s="45" t="str">
        <f t="shared" si="1"/>
        <v/>
      </c>
      <c r="J34" s="64"/>
      <c r="K34" s="350">
        <f>INDEX(Tariftabelle!$C$6:$AG$27,'3_Anzeichnungsprotokoll'!$A34,'3_Anzeichnungsprotokoll'!$F$15)</f>
        <v>2.7</v>
      </c>
      <c r="L34" s="45" t="str">
        <f t="shared" si="2"/>
        <v/>
      </c>
      <c r="M34" s="64"/>
      <c r="N34" s="350">
        <f>INDEX(Tariftabelle!$C$6:$AG$27,'3_Anzeichnungsprotokoll'!$A34,'3_Anzeichnungsprotokoll'!$F$15)</f>
        <v>2.7</v>
      </c>
      <c r="O34" s="45" t="str">
        <f t="shared" si="3"/>
        <v/>
      </c>
      <c r="P34" s="64"/>
      <c r="Q34" s="350">
        <f>INDEX(Tariftabelle!$C$6:$AG$27,'3_Anzeichnungsprotokoll'!$A34,'3_Anzeichnungsprotokoll'!$F$15)</f>
        <v>2.7</v>
      </c>
      <c r="R34" s="45" t="str">
        <f t="shared" si="4"/>
        <v/>
      </c>
      <c r="S34" s="64"/>
      <c r="T34" s="350">
        <f>INDEX(Tariftabelle!$C$6:$AG$27,'3_Anzeichnungsprotokoll'!$A34,'3_Anzeichnungsprotokoll'!$F$15)</f>
        <v>2.7</v>
      </c>
      <c r="U34" s="45" t="str">
        <f t="shared" si="5"/>
        <v/>
      </c>
      <c r="V34" s="64"/>
      <c r="W34" s="350">
        <f>INDEX(Tariftabelle!$C$6:$AG$27,'3_Anzeichnungsprotokoll'!$A34,'3_Anzeichnungsprotokoll'!$F$15)</f>
        <v>2.7</v>
      </c>
      <c r="X34" s="45" t="str">
        <f t="shared" si="6"/>
        <v/>
      </c>
      <c r="Y34" s="64"/>
      <c r="Z34" s="350">
        <f>INDEX(Tariftabelle!$C$6:$AG$27,'3_Anzeichnungsprotokoll'!$A34,'3_Anzeichnungsprotokoll'!$F$15)</f>
        <v>2.7</v>
      </c>
      <c r="AA34" s="45" t="str">
        <f t="shared" si="7"/>
        <v/>
      </c>
      <c r="AB34" s="354">
        <v>50</v>
      </c>
    </row>
    <row r="35" spans="1:28">
      <c r="A35" s="43">
        <v>10</v>
      </c>
      <c r="B35" s="687" t="s">
        <v>80</v>
      </c>
      <c r="C35" s="687"/>
      <c r="D35" s="64"/>
      <c r="E35" s="350">
        <f>INDEX(Tariftabelle!$C$6:$AG$27,'3_Anzeichnungsprotokoll'!$A35,'3_Anzeichnungsprotokoll'!$F$15)</f>
        <v>3.2</v>
      </c>
      <c r="F35" s="45" t="str">
        <f t="shared" si="0"/>
        <v/>
      </c>
      <c r="G35" s="64"/>
      <c r="H35" s="350">
        <f>INDEX(Tariftabelle!$C$6:$AG$27,'3_Anzeichnungsprotokoll'!$A35,'3_Anzeichnungsprotokoll'!$F$15)</f>
        <v>3.2</v>
      </c>
      <c r="I35" s="45" t="str">
        <f t="shared" si="1"/>
        <v/>
      </c>
      <c r="J35" s="64"/>
      <c r="K35" s="350">
        <f>INDEX(Tariftabelle!$C$6:$AG$27,'3_Anzeichnungsprotokoll'!$A35,'3_Anzeichnungsprotokoll'!$F$15)</f>
        <v>3.2</v>
      </c>
      <c r="L35" s="45" t="str">
        <f t="shared" si="2"/>
        <v/>
      </c>
      <c r="M35" s="64"/>
      <c r="N35" s="350">
        <f>INDEX(Tariftabelle!$C$6:$AG$27,'3_Anzeichnungsprotokoll'!$A35,'3_Anzeichnungsprotokoll'!$F$15)</f>
        <v>3.2</v>
      </c>
      <c r="O35" s="45" t="str">
        <f t="shared" si="3"/>
        <v/>
      </c>
      <c r="P35" s="64"/>
      <c r="Q35" s="350">
        <f>INDEX(Tariftabelle!$C$6:$AG$27,'3_Anzeichnungsprotokoll'!$A35,'3_Anzeichnungsprotokoll'!$F$15)</f>
        <v>3.2</v>
      </c>
      <c r="R35" s="45" t="str">
        <f t="shared" si="4"/>
        <v/>
      </c>
      <c r="S35" s="64"/>
      <c r="T35" s="350">
        <f>INDEX(Tariftabelle!$C$6:$AG$27,'3_Anzeichnungsprotokoll'!$A35,'3_Anzeichnungsprotokoll'!$F$15)</f>
        <v>3.2</v>
      </c>
      <c r="U35" s="45" t="str">
        <f t="shared" si="5"/>
        <v/>
      </c>
      <c r="V35" s="64"/>
      <c r="W35" s="350">
        <f>INDEX(Tariftabelle!$C$6:$AG$27,'3_Anzeichnungsprotokoll'!$A35,'3_Anzeichnungsprotokoll'!$F$15)</f>
        <v>3.2</v>
      </c>
      <c r="X35" s="45" t="str">
        <f t="shared" si="6"/>
        <v/>
      </c>
      <c r="Y35" s="64"/>
      <c r="Z35" s="350">
        <f>INDEX(Tariftabelle!$C$6:$AG$27,'3_Anzeichnungsprotokoll'!$A35,'3_Anzeichnungsprotokoll'!$F$15)</f>
        <v>3.2</v>
      </c>
      <c r="AA35" s="45" t="str">
        <f t="shared" si="7"/>
        <v/>
      </c>
      <c r="AB35" s="354">
        <v>54</v>
      </c>
    </row>
    <row r="36" spans="1:28">
      <c r="A36" s="43">
        <v>11</v>
      </c>
      <c r="B36" s="687" t="s">
        <v>81</v>
      </c>
      <c r="C36" s="687"/>
      <c r="D36" s="64"/>
      <c r="E36" s="350">
        <f>INDEX(Tariftabelle!$C$6:$AG$27,'3_Anzeichnungsprotokoll'!$A36,'3_Anzeichnungsprotokoll'!$F$15)</f>
        <v>3.7</v>
      </c>
      <c r="F36" s="45" t="str">
        <f t="shared" si="0"/>
        <v/>
      </c>
      <c r="G36" s="64"/>
      <c r="H36" s="350">
        <f>INDEX(Tariftabelle!$C$6:$AG$27,'3_Anzeichnungsprotokoll'!$A36,'3_Anzeichnungsprotokoll'!$F$15)</f>
        <v>3.7</v>
      </c>
      <c r="I36" s="45" t="str">
        <f t="shared" si="1"/>
        <v/>
      </c>
      <c r="J36" s="64"/>
      <c r="K36" s="350">
        <f>INDEX(Tariftabelle!$C$6:$AG$27,'3_Anzeichnungsprotokoll'!$A36,'3_Anzeichnungsprotokoll'!$F$15)</f>
        <v>3.7</v>
      </c>
      <c r="L36" s="45" t="str">
        <f t="shared" si="2"/>
        <v/>
      </c>
      <c r="M36" s="64"/>
      <c r="N36" s="350">
        <f>INDEX(Tariftabelle!$C$6:$AG$27,'3_Anzeichnungsprotokoll'!$A36,'3_Anzeichnungsprotokoll'!$F$15)</f>
        <v>3.7</v>
      </c>
      <c r="O36" s="45" t="str">
        <f t="shared" si="3"/>
        <v/>
      </c>
      <c r="P36" s="64"/>
      <c r="Q36" s="350">
        <f>INDEX(Tariftabelle!$C$6:$AG$27,'3_Anzeichnungsprotokoll'!$A36,'3_Anzeichnungsprotokoll'!$F$15)</f>
        <v>3.7</v>
      </c>
      <c r="R36" s="45" t="str">
        <f t="shared" si="4"/>
        <v/>
      </c>
      <c r="S36" s="64"/>
      <c r="T36" s="350">
        <f>INDEX(Tariftabelle!$C$6:$AG$27,'3_Anzeichnungsprotokoll'!$A36,'3_Anzeichnungsprotokoll'!$F$15)</f>
        <v>3.7</v>
      </c>
      <c r="U36" s="45" t="str">
        <f t="shared" si="5"/>
        <v/>
      </c>
      <c r="V36" s="64"/>
      <c r="W36" s="350">
        <f>INDEX(Tariftabelle!$C$6:$AG$27,'3_Anzeichnungsprotokoll'!$A36,'3_Anzeichnungsprotokoll'!$F$15)</f>
        <v>3.7</v>
      </c>
      <c r="X36" s="45" t="str">
        <f t="shared" si="6"/>
        <v/>
      </c>
      <c r="Y36" s="64"/>
      <c r="Z36" s="350">
        <f>INDEX(Tariftabelle!$C$6:$AG$27,'3_Anzeichnungsprotokoll'!$A36,'3_Anzeichnungsprotokoll'!$F$15)</f>
        <v>3.7</v>
      </c>
      <c r="AA36" s="45" t="str">
        <f t="shared" si="7"/>
        <v/>
      </c>
      <c r="AB36" s="354">
        <v>58</v>
      </c>
    </row>
    <row r="37" spans="1:28">
      <c r="A37" s="43">
        <v>12</v>
      </c>
      <c r="B37" s="687" t="s">
        <v>82</v>
      </c>
      <c r="C37" s="687"/>
      <c r="D37" s="64"/>
      <c r="E37" s="350">
        <f>INDEX(Tariftabelle!$C$6:$AG$27,'3_Anzeichnungsprotokoll'!$A37,'3_Anzeichnungsprotokoll'!$F$15)</f>
        <v>4.2</v>
      </c>
      <c r="F37" s="45" t="str">
        <f t="shared" si="0"/>
        <v/>
      </c>
      <c r="G37" s="64"/>
      <c r="H37" s="350">
        <f>INDEX(Tariftabelle!$C$6:$AG$27,'3_Anzeichnungsprotokoll'!$A37,'3_Anzeichnungsprotokoll'!$F$15)</f>
        <v>4.2</v>
      </c>
      <c r="I37" s="45" t="str">
        <f t="shared" si="1"/>
        <v/>
      </c>
      <c r="J37" s="64"/>
      <c r="K37" s="350">
        <f>INDEX(Tariftabelle!$C$6:$AG$27,'3_Anzeichnungsprotokoll'!$A37,'3_Anzeichnungsprotokoll'!$F$15)</f>
        <v>4.2</v>
      </c>
      <c r="L37" s="45" t="str">
        <f t="shared" si="2"/>
        <v/>
      </c>
      <c r="M37" s="64"/>
      <c r="N37" s="350">
        <f>INDEX(Tariftabelle!$C$6:$AG$27,'3_Anzeichnungsprotokoll'!$A37,'3_Anzeichnungsprotokoll'!$F$15)</f>
        <v>4.2</v>
      </c>
      <c r="O37" s="45" t="str">
        <f t="shared" si="3"/>
        <v/>
      </c>
      <c r="P37" s="64"/>
      <c r="Q37" s="350">
        <f>INDEX(Tariftabelle!$C$6:$AG$27,'3_Anzeichnungsprotokoll'!$A37,'3_Anzeichnungsprotokoll'!$F$15)</f>
        <v>4.2</v>
      </c>
      <c r="R37" s="45" t="str">
        <f t="shared" si="4"/>
        <v/>
      </c>
      <c r="S37" s="64"/>
      <c r="T37" s="350">
        <f>INDEX(Tariftabelle!$C$6:$AG$27,'3_Anzeichnungsprotokoll'!$A37,'3_Anzeichnungsprotokoll'!$F$15)</f>
        <v>4.2</v>
      </c>
      <c r="U37" s="45" t="str">
        <f t="shared" si="5"/>
        <v/>
      </c>
      <c r="V37" s="64"/>
      <c r="W37" s="350">
        <f>INDEX(Tariftabelle!$C$6:$AG$27,'3_Anzeichnungsprotokoll'!$A37,'3_Anzeichnungsprotokoll'!$F$15)</f>
        <v>4.2</v>
      </c>
      <c r="X37" s="45" t="str">
        <f t="shared" si="6"/>
        <v/>
      </c>
      <c r="Y37" s="64"/>
      <c r="Z37" s="350">
        <f>INDEX(Tariftabelle!$C$6:$AG$27,'3_Anzeichnungsprotokoll'!$A37,'3_Anzeichnungsprotokoll'!$F$15)</f>
        <v>4.2</v>
      </c>
      <c r="AA37" s="45" t="str">
        <f t="shared" si="7"/>
        <v/>
      </c>
      <c r="AB37" s="354">
        <v>62</v>
      </c>
    </row>
    <row r="38" spans="1:28">
      <c r="A38" s="43">
        <v>13</v>
      </c>
      <c r="B38" s="687" t="s">
        <v>83</v>
      </c>
      <c r="C38" s="687"/>
      <c r="D38" s="64"/>
      <c r="E38" s="350">
        <f>INDEX(Tariftabelle!$C$6:$AG$27,'3_Anzeichnungsprotokoll'!$A38,'3_Anzeichnungsprotokoll'!$F$15)</f>
        <v>4.8</v>
      </c>
      <c r="F38" s="45" t="str">
        <f t="shared" si="0"/>
        <v/>
      </c>
      <c r="G38" s="64"/>
      <c r="H38" s="350">
        <f>INDEX(Tariftabelle!$C$6:$AG$27,'3_Anzeichnungsprotokoll'!$A38,'3_Anzeichnungsprotokoll'!$F$15)</f>
        <v>4.8</v>
      </c>
      <c r="I38" s="45" t="str">
        <f t="shared" si="1"/>
        <v/>
      </c>
      <c r="J38" s="64"/>
      <c r="K38" s="350">
        <f>INDEX(Tariftabelle!$C$6:$AG$27,'3_Anzeichnungsprotokoll'!$A38,'3_Anzeichnungsprotokoll'!$F$15)</f>
        <v>4.8</v>
      </c>
      <c r="L38" s="45" t="str">
        <f t="shared" si="2"/>
        <v/>
      </c>
      <c r="M38" s="64"/>
      <c r="N38" s="350">
        <f>INDEX(Tariftabelle!$C$6:$AG$27,'3_Anzeichnungsprotokoll'!$A38,'3_Anzeichnungsprotokoll'!$F$15)</f>
        <v>4.8</v>
      </c>
      <c r="O38" s="45" t="str">
        <f t="shared" si="3"/>
        <v/>
      </c>
      <c r="P38" s="64"/>
      <c r="Q38" s="350">
        <f>INDEX(Tariftabelle!$C$6:$AG$27,'3_Anzeichnungsprotokoll'!$A38,'3_Anzeichnungsprotokoll'!$F$15)</f>
        <v>4.8</v>
      </c>
      <c r="R38" s="45" t="str">
        <f t="shared" si="4"/>
        <v/>
      </c>
      <c r="S38" s="64"/>
      <c r="T38" s="350">
        <f>INDEX(Tariftabelle!$C$6:$AG$27,'3_Anzeichnungsprotokoll'!$A38,'3_Anzeichnungsprotokoll'!$F$15)</f>
        <v>4.8</v>
      </c>
      <c r="U38" s="45" t="str">
        <f t="shared" si="5"/>
        <v/>
      </c>
      <c r="V38" s="64"/>
      <c r="W38" s="350">
        <f>INDEX(Tariftabelle!$C$6:$AG$27,'3_Anzeichnungsprotokoll'!$A38,'3_Anzeichnungsprotokoll'!$F$15)</f>
        <v>4.8</v>
      </c>
      <c r="X38" s="45" t="str">
        <f t="shared" si="6"/>
        <v/>
      </c>
      <c r="Y38" s="64"/>
      <c r="Z38" s="350">
        <f>INDEX(Tariftabelle!$C$6:$AG$27,'3_Anzeichnungsprotokoll'!$A38,'3_Anzeichnungsprotokoll'!$F$15)</f>
        <v>4.8</v>
      </c>
      <c r="AA38" s="45" t="str">
        <f t="shared" si="7"/>
        <v/>
      </c>
      <c r="AB38" s="354">
        <v>66</v>
      </c>
    </row>
    <row r="39" spans="1:28" ht="12.75" customHeight="1">
      <c r="A39" s="43">
        <v>14</v>
      </c>
      <c r="B39" s="687" t="s">
        <v>84</v>
      </c>
      <c r="C39" s="687"/>
      <c r="D39" s="64"/>
      <c r="E39" s="350">
        <f>INDEX(Tariftabelle!$C$6:$AG$27,'3_Anzeichnungsprotokoll'!$A39,'3_Anzeichnungsprotokoll'!$F$15)</f>
        <v>5.4</v>
      </c>
      <c r="F39" s="45" t="str">
        <f t="shared" si="0"/>
        <v/>
      </c>
      <c r="G39" s="64"/>
      <c r="H39" s="350">
        <f>INDEX(Tariftabelle!$C$6:$AG$27,'3_Anzeichnungsprotokoll'!$A39,'3_Anzeichnungsprotokoll'!$F$15)</f>
        <v>5.4</v>
      </c>
      <c r="I39" s="45" t="str">
        <f t="shared" si="1"/>
        <v/>
      </c>
      <c r="J39" s="64"/>
      <c r="K39" s="350">
        <f>INDEX(Tariftabelle!$C$6:$AG$27,'3_Anzeichnungsprotokoll'!$A39,'3_Anzeichnungsprotokoll'!$F$15)</f>
        <v>5.4</v>
      </c>
      <c r="L39" s="45" t="str">
        <f t="shared" si="2"/>
        <v/>
      </c>
      <c r="M39" s="64"/>
      <c r="N39" s="350">
        <f>INDEX(Tariftabelle!$C$6:$AG$27,'3_Anzeichnungsprotokoll'!$A39,'3_Anzeichnungsprotokoll'!$F$15)</f>
        <v>5.4</v>
      </c>
      <c r="O39" s="45" t="str">
        <f t="shared" si="3"/>
        <v/>
      </c>
      <c r="P39" s="64"/>
      <c r="Q39" s="350">
        <f>INDEX(Tariftabelle!$C$6:$AG$27,'3_Anzeichnungsprotokoll'!$A39,'3_Anzeichnungsprotokoll'!$F$15)</f>
        <v>5.4</v>
      </c>
      <c r="R39" s="45" t="str">
        <f t="shared" si="4"/>
        <v/>
      </c>
      <c r="S39" s="64"/>
      <c r="T39" s="350">
        <f>INDEX(Tariftabelle!$C$6:$AG$27,'3_Anzeichnungsprotokoll'!$A39,'3_Anzeichnungsprotokoll'!$F$15)</f>
        <v>5.4</v>
      </c>
      <c r="U39" s="45" t="str">
        <f t="shared" si="5"/>
        <v/>
      </c>
      <c r="V39" s="64"/>
      <c r="W39" s="350">
        <f>INDEX(Tariftabelle!$C$6:$AG$27,'3_Anzeichnungsprotokoll'!$A39,'3_Anzeichnungsprotokoll'!$F$15)</f>
        <v>5.4</v>
      </c>
      <c r="X39" s="45" t="str">
        <f t="shared" si="6"/>
        <v/>
      </c>
      <c r="Y39" s="64"/>
      <c r="Z39" s="350">
        <f>INDEX(Tariftabelle!$C$6:$AG$27,'3_Anzeichnungsprotokoll'!$A39,'3_Anzeichnungsprotokoll'!$F$15)</f>
        <v>5.4</v>
      </c>
      <c r="AA39" s="45" t="str">
        <f t="shared" si="7"/>
        <v/>
      </c>
      <c r="AB39" s="354">
        <v>70</v>
      </c>
    </row>
    <row r="40" spans="1:28">
      <c r="A40" s="43">
        <v>15</v>
      </c>
      <c r="B40" s="687" t="s">
        <v>85</v>
      </c>
      <c r="C40" s="687"/>
      <c r="D40" s="64"/>
      <c r="E40" s="350">
        <f>INDEX(Tariftabelle!$C$6:$AG$27,'3_Anzeichnungsprotokoll'!$A40,'3_Anzeichnungsprotokoll'!$F$15)</f>
        <v>6</v>
      </c>
      <c r="F40" s="45" t="str">
        <f t="shared" si="0"/>
        <v/>
      </c>
      <c r="G40" s="64"/>
      <c r="H40" s="350">
        <f>INDEX(Tariftabelle!$C$6:$AG$27,'3_Anzeichnungsprotokoll'!$A40,'3_Anzeichnungsprotokoll'!$F$15)</f>
        <v>6</v>
      </c>
      <c r="I40" s="45" t="str">
        <f t="shared" si="1"/>
        <v/>
      </c>
      <c r="J40" s="64"/>
      <c r="K40" s="350">
        <f>INDEX(Tariftabelle!$C$6:$AG$27,'3_Anzeichnungsprotokoll'!$A40,'3_Anzeichnungsprotokoll'!$F$15)</f>
        <v>6</v>
      </c>
      <c r="L40" s="45" t="str">
        <f t="shared" si="2"/>
        <v/>
      </c>
      <c r="M40" s="64"/>
      <c r="N40" s="350">
        <f>INDEX(Tariftabelle!$C$6:$AG$27,'3_Anzeichnungsprotokoll'!$A40,'3_Anzeichnungsprotokoll'!$F$15)</f>
        <v>6</v>
      </c>
      <c r="O40" s="45" t="str">
        <f t="shared" si="3"/>
        <v/>
      </c>
      <c r="P40" s="64"/>
      <c r="Q40" s="350">
        <f>INDEX(Tariftabelle!$C$6:$AG$27,'3_Anzeichnungsprotokoll'!$A40,'3_Anzeichnungsprotokoll'!$F$15)</f>
        <v>6</v>
      </c>
      <c r="R40" s="45" t="str">
        <f t="shared" si="4"/>
        <v/>
      </c>
      <c r="S40" s="64"/>
      <c r="T40" s="350">
        <f>INDEX(Tariftabelle!$C$6:$AG$27,'3_Anzeichnungsprotokoll'!$A40,'3_Anzeichnungsprotokoll'!$F$15)</f>
        <v>6</v>
      </c>
      <c r="U40" s="45" t="str">
        <f t="shared" si="5"/>
        <v/>
      </c>
      <c r="V40" s="64"/>
      <c r="W40" s="350">
        <f>INDEX(Tariftabelle!$C$6:$AG$27,'3_Anzeichnungsprotokoll'!$A40,'3_Anzeichnungsprotokoll'!$F$15)</f>
        <v>6</v>
      </c>
      <c r="X40" s="45" t="str">
        <f t="shared" si="6"/>
        <v/>
      </c>
      <c r="Y40" s="64"/>
      <c r="Z40" s="350">
        <f>INDEX(Tariftabelle!$C$6:$AG$27,'3_Anzeichnungsprotokoll'!$A40,'3_Anzeichnungsprotokoll'!$F$15)</f>
        <v>6</v>
      </c>
      <c r="AA40" s="45" t="str">
        <f t="shared" si="7"/>
        <v/>
      </c>
      <c r="AB40" s="354">
        <v>74</v>
      </c>
    </row>
    <row r="41" spans="1:28">
      <c r="A41" s="43">
        <v>16</v>
      </c>
      <c r="B41" s="687" t="s">
        <v>86</v>
      </c>
      <c r="C41" s="687"/>
      <c r="D41" s="64"/>
      <c r="E41" s="350">
        <f>INDEX(Tariftabelle!$C$6:$AG$27,'3_Anzeichnungsprotokoll'!$A41,'3_Anzeichnungsprotokoll'!$F$15)</f>
        <v>6.6</v>
      </c>
      <c r="F41" s="45" t="str">
        <f t="shared" si="0"/>
        <v/>
      </c>
      <c r="G41" s="64"/>
      <c r="H41" s="350">
        <f>INDEX(Tariftabelle!$C$6:$AG$27,'3_Anzeichnungsprotokoll'!$A41,'3_Anzeichnungsprotokoll'!$F$15)</f>
        <v>6.6</v>
      </c>
      <c r="I41" s="45" t="str">
        <f t="shared" si="1"/>
        <v/>
      </c>
      <c r="J41" s="64"/>
      <c r="K41" s="350">
        <f>INDEX(Tariftabelle!$C$6:$AG$27,'3_Anzeichnungsprotokoll'!$A41,'3_Anzeichnungsprotokoll'!$F$15)</f>
        <v>6.6</v>
      </c>
      <c r="L41" s="45" t="str">
        <f t="shared" si="2"/>
        <v/>
      </c>
      <c r="M41" s="64"/>
      <c r="N41" s="350">
        <f>INDEX(Tariftabelle!$C$6:$AG$27,'3_Anzeichnungsprotokoll'!$A41,'3_Anzeichnungsprotokoll'!$F$15)</f>
        <v>6.6</v>
      </c>
      <c r="O41" s="45" t="str">
        <f t="shared" si="3"/>
        <v/>
      </c>
      <c r="P41" s="64"/>
      <c r="Q41" s="350">
        <f>INDEX(Tariftabelle!$C$6:$AG$27,'3_Anzeichnungsprotokoll'!$A41,'3_Anzeichnungsprotokoll'!$F$15)</f>
        <v>6.6</v>
      </c>
      <c r="R41" s="45" t="str">
        <f t="shared" si="4"/>
        <v/>
      </c>
      <c r="S41" s="64"/>
      <c r="T41" s="350">
        <f>INDEX(Tariftabelle!$C$6:$AG$27,'3_Anzeichnungsprotokoll'!$A41,'3_Anzeichnungsprotokoll'!$F$15)</f>
        <v>6.6</v>
      </c>
      <c r="U41" s="45" t="str">
        <f t="shared" si="5"/>
        <v/>
      </c>
      <c r="V41" s="64"/>
      <c r="W41" s="350">
        <f>INDEX(Tariftabelle!$C$6:$AG$27,'3_Anzeichnungsprotokoll'!$A41,'3_Anzeichnungsprotokoll'!$F$15)</f>
        <v>6.6</v>
      </c>
      <c r="X41" s="45" t="str">
        <f t="shared" si="6"/>
        <v/>
      </c>
      <c r="Y41" s="64"/>
      <c r="Z41" s="350">
        <f>INDEX(Tariftabelle!$C$6:$AG$27,'3_Anzeichnungsprotokoll'!$A41,'3_Anzeichnungsprotokoll'!$F$15)</f>
        <v>6.6</v>
      </c>
      <c r="AA41" s="45" t="str">
        <f t="shared" si="7"/>
        <v/>
      </c>
      <c r="AB41" s="354">
        <v>78</v>
      </c>
    </row>
    <row r="42" spans="1:28">
      <c r="A42" s="43">
        <v>17</v>
      </c>
      <c r="B42" s="687" t="s">
        <v>87</v>
      </c>
      <c r="C42" s="687"/>
      <c r="D42" s="64"/>
      <c r="E42" s="350">
        <f>INDEX(Tariftabelle!$C$6:$AG$27,'3_Anzeichnungsprotokoll'!$A42,'3_Anzeichnungsprotokoll'!$F$15)</f>
        <v>7.4</v>
      </c>
      <c r="F42" s="45" t="str">
        <f t="shared" si="0"/>
        <v/>
      </c>
      <c r="G42" s="64"/>
      <c r="H42" s="350">
        <f>INDEX(Tariftabelle!$C$6:$AG$27,'3_Anzeichnungsprotokoll'!$A42,'3_Anzeichnungsprotokoll'!$F$15)</f>
        <v>7.4</v>
      </c>
      <c r="I42" s="45" t="str">
        <f t="shared" si="1"/>
        <v/>
      </c>
      <c r="J42" s="64"/>
      <c r="K42" s="350">
        <f>INDEX(Tariftabelle!$C$6:$AG$27,'3_Anzeichnungsprotokoll'!$A42,'3_Anzeichnungsprotokoll'!$F$15)</f>
        <v>7.4</v>
      </c>
      <c r="L42" s="45" t="str">
        <f t="shared" si="2"/>
        <v/>
      </c>
      <c r="M42" s="64"/>
      <c r="N42" s="350">
        <f>INDEX(Tariftabelle!$C$6:$AG$27,'3_Anzeichnungsprotokoll'!$A42,'3_Anzeichnungsprotokoll'!$F$15)</f>
        <v>7.4</v>
      </c>
      <c r="O42" s="45" t="str">
        <f t="shared" si="3"/>
        <v/>
      </c>
      <c r="P42" s="64"/>
      <c r="Q42" s="350">
        <f>INDEX(Tariftabelle!$C$6:$AG$27,'3_Anzeichnungsprotokoll'!$A42,'3_Anzeichnungsprotokoll'!$F$15)</f>
        <v>7.4</v>
      </c>
      <c r="R42" s="45" t="str">
        <f t="shared" si="4"/>
        <v/>
      </c>
      <c r="S42" s="64"/>
      <c r="T42" s="350">
        <f>INDEX(Tariftabelle!$C$6:$AG$27,'3_Anzeichnungsprotokoll'!$A42,'3_Anzeichnungsprotokoll'!$F$15)</f>
        <v>7.4</v>
      </c>
      <c r="U42" s="45" t="str">
        <f t="shared" si="5"/>
        <v/>
      </c>
      <c r="V42" s="64"/>
      <c r="W42" s="350">
        <f>INDEX(Tariftabelle!$C$6:$AG$27,'3_Anzeichnungsprotokoll'!$A42,'3_Anzeichnungsprotokoll'!$F$15)</f>
        <v>7.4</v>
      </c>
      <c r="X42" s="45" t="str">
        <f t="shared" si="6"/>
        <v/>
      </c>
      <c r="Y42" s="64"/>
      <c r="Z42" s="350">
        <f>INDEX(Tariftabelle!$C$6:$AG$27,'3_Anzeichnungsprotokoll'!$A42,'3_Anzeichnungsprotokoll'!$F$15)</f>
        <v>7.4</v>
      </c>
      <c r="AA42" s="45" t="str">
        <f t="shared" si="7"/>
        <v/>
      </c>
      <c r="AB42" s="354">
        <v>82</v>
      </c>
    </row>
    <row r="43" spans="1:28">
      <c r="A43" s="43">
        <v>18</v>
      </c>
      <c r="B43" s="687" t="s">
        <v>88</v>
      </c>
      <c r="C43" s="687"/>
      <c r="D43" s="64"/>
      <c r="E43" s="350">
        <f>INDEX(Tariftabelle!$C$6:$AG$27,'3_Anzeichnungsprotokoll'!$A43,'3_Anzeichnungsprotokoll'!$F$15)</f>
        <v>8.1999999999999993</v>
      </c>
      <c r="F43" s="45" t="str">
        <f t="shared" si="0"/>
        <v/>
      </c>
      <c r="G43" s="64"/>
      <c r="H43" s="350">
        <f>INDEX(Tariftabelle!$C$6:$AG$27,'3_Anzeichnungsprotokoll'!$A43,'3_Anzeichnungsprotokoll'!$F$15)</f>
        <v>8.1999999999999993</v>
      </c>
      <c r="I43" s="45" t="str">
        <f t="shared" si="1"/>
        <v/>
      </c>
      <c r="J43" s="64"/>
      <c r="K43" s="350">
        <f>INDEX(Tariftabelle!$C$6:$AG$27,'3_Anzeichnungsprotokoll'!$A43,'3_Anzeichnungsprotokoll'!$F$15)</f>
        <v>8.1999999999999993</v>
      </c>
      <c r="L43" s="45" t="str">
        <f t="shared" si="2"/>
        <v/>
      </c>
      <c r="M43" s="64"/>
      <c r="N43" s="350">
        <f>INDEX(Tariftabelle!$C$6:$AG$27,'3_Anzeichnungsprotokoll'!$A43,'3_Anzeichnungsprotokoll'!$F$15)</f>
        <v>8.1999999999999993</v>
      </c>
      <c r="O43" s="45" t="str">
        <f t="shared" si="3"/>
        <v/>
      </c>
      <c r="P43" s="64"/>
      <c r="Q43" s="350">
        <f>INDEX(Tariftabelle!$C$6:$AG$27,'3_Anzeichnungsprotokoll'!$A43,'3_Anzeichnungsprotokoll'!$F$15)</f>
        <v>8.1999999999999993</v>
      </c>
      <c r="R43" s="45" t="str">
        <f t="shared" si="4"/>
        <v/>
      </c>
      <c r="S43" s="64"/>
      <c r="T43" s="350">
        <f>INDEX(Tariftabelle!$C$6:$AG$27,'3_Anzeichnungsprotokoll'!$A43,'3_Anzeichnungsprotokoll'!$F$15)</f>
        <v>8.1999999999999993</v>
      </c>
      <c r="U43" s="45" t="str">
        <f t="shared" si="5"/>
        <v/>
      </c>
      <c r="V43" s="64"/>
      <c r="W43" s="350">
        <f>INDEX(Tariftabelle!$C$6:$AG$27,'3_Anzeichnungsprotokoll'!$A43,'3_Anzeichnungsprotokoll'!$F$15)</f>
        <v>8.1999999999999993</v>
      </c>
      <c r="X43" s="45" t="str">
        <f t="shared" si="6"/>
        <v/>
      </c>
      <c r="Y43" s="64"/>
      <c r="Z43" s="350">
        <f>INDEX(Tariftabelle!$C$6:$AG$27,'3_Anzeichnungsprotokoll'!$A43,'3_Anzeichnungsprotokoll'!$F$15)</f>
        <v>8.1999999999999993</v>
      </c>
      <c r="AA43" s="45" t="str">
        <f t="shared" si="7"/>
        <v/>
      </c>
      <c r="AB43" s="354">
        <v>86</v>
      </c>
    </row>
    <row r="44" spans="1:28">
      <c r="A44" s="43">
        <v>19</v>
      </c>
      <c r="B44" s="687" t="s">
        <v>89</v>
      </c>
      <c r="C44" s="687"/>
      <c r="D44" s="64"/>
      <c r="E44" s="350">
        <f>INDEX(Tariftabelle!$C$6:$AG$27,'3_Anzeichnungsprotokoll'!$A44,'3_Anzeichnungsprotokoll'!$F$15)</f>
        <v>9</v>
      </c>
      <c r="F44" s="45" t="str">
        <f t="shared" si="0"/>
        <v/>
      </c>
      <c r="G44" s="64"/>
      <c r="H44" s="350">
        <f>INDEX(Tariftabelle!$C$6:$AG$27,'3_Anzeichnungsprotokoll'!$A44,'3_Anzeichnungsprotokoll'!$F$15)</f>
        <v>9</v>
      </c>
      <c r="I44" s="45" t="str">
        <f t="shared" si="1"/>
        <v/>
      </c>
      <c r="J44" s="64"/>
      <c r="K44" s="350">
        <f>INDEX(Tariftabelle!$C$6:$AG$27,'3_Anzeichnungsprotokoll'!$A44,'3_Anzeichnungsprotokoll'!$F$15)</f>
        <v>9</v>
      </c>
      <c r="L44" s="45" t="str">
        <f t="shared" si="2"/>
        <v/>
      </c>
      <c r="M44" s="64"/>
      <c r="N44" s="350">
        <f>INDEX(Tariftabelle!$C$6:$AG$27,'3_Anzeichnungsprotokoll'!$A44,'3_Anzeichnungsprotokoll'!$F$15)</f>
        <v>9</v>
      </c>
      <c r="O44" s="45" t="str">
        <f t="shared" si="3"/>
        <v/>
      </c>
      <c r="P44" s="64"/>
      <c r="Q44" s="350">
        <f>INDEX(Tariftabelle!$C$6:$AG$27,'3_Anzeichnungsprotokoll'!$A44,'3_Anzeichnungsprotokoll'!$F$15)</f>
        <v>9</v>
      </c>
      <c r="R44" s="45" t="str">
        <f t="shared" si="4"/>
        <v/>
      </c>
      <c r="S44" s="64"/>
      <c r="T44" s="350">
        <f>INDEX(Tariftabelle!$C$6:$AG$27,'3_Anzeichnungsprotokoll'!$A44,'3_Anzeichnungsprotokoll'!$F$15)</f>
        <v>9</v>
      </c>
      <c r="U44" s="45" t="str">
        <f t="shared" si="5"/>
        <v/>
      </c>
      <c r="V44" s="64"/>
      <c r="W44" s="350">
        <f>INDEX(Tariftabelle!$C$6:$AG$27,'3_Anzeichnungsprotokoll'!$A44,'3_Anzeichnungsprotokoll'!$F$15)</f>
        <v>9</v>
      </c>
      <c r="X44" s="45" t="str">
        <f t="shared" si="6"/>
        <v/>
      </c>
      <c r="Y44" s="64"/>
      <c r="Z44" s="350">
        <f>INDEX(Tariftabelle!$C$6:$AG$27,'3_Anzeichnungsprotokoll'!$A44,'3_Anzeichnungsprotokoll'!$F$15)</f>
        <v>9</v>
      </c>
      <c r="AA44" s="45" t="str">
        <f t="shared" si="7"/>
        <v/>
      </c>
      <c r="AB44" s="354">
        <v>90</v>
      </c>
    </row>
    <row r="45" spans="1:28">
      <c r="A45" s="43">
        <v>20</v>
      </c>
      <c r="B45" s="687" t="s">
        <v>90</v>
      </c>
      <c r="C45" s="687"/>
      <c r="D45" s="64"/>
      <c r="E45" s="350">
        <f>INDEX(Tariftabelle!$C$6:$AG$27,'3_Anzeichnungsprotokoll'!$A45,'3_Anzeichnungsprotokoll'!$F$15)</f>
        <v>9.8000000000000007</v>
      </c>
      <c r="F45" s="45" t="str">
        <f t="shared" si="0"/>
        <v/>
      </c>
      <c r="G45" s="64"/>
      <c r="H45" s="350">
        <f>INDEX(Tariftabelle!$C$6:$AG$27,'3_Anzeichnungsprotokoll'!$A45,'3_Anzeichnungsprotokoll'!$F$15)</f>
        <v>9.8000000000000007</v>
      </c>
      <c r="I45" s="45" t="str">
        <f t="shared" si="1"/>
        <v/>
      </c>
      <c r="J45" s="64"/>
      <c r="K45" s="350">
        <f>INDEX(Tariftabelle!$C$6:$AG$27,'3_Anzeichnungsprotokoll'!$A45,'3_Anzeichnungsprotokoll'!$F$15)</f>
        <v>9.8000000000000007</v>
      </c>
      <c r="L45" s="45" t="str">
        <f t="shared" si="2"/>
        <v/>
      </c>
      <c r="M45" s="64"/>
      <c r="N45" s="350">
        <f>INDEX(Tariftabelle!$C$6:$AG$27,'3_Anzeichnungsprotokoll'!$A45,'3_Anzeichnungsprotokoll'!$F$15)</f>
        <v>9.8000000000000007</v>
      </c>
      <c r="O45" s="45" t="str">
        <f t="shared" si="3"/>
        <v/>
      </c>
      <c r="P45" s="64"/>
      <c r="Q45" s="350">
        <f>INDEX(Tariftabelle!$C$6:$AG$27,'3_Anzeichnungsprotokoll'!$A45,'3_Anzeichnungsprotokoll'!$F$15)</f>
        <v>9.8000000000000007</v>
      </c>
      <c r="R45" s="45" t="str">
        <f t="shared" si="4"/>
        <v/>
      </c>
      <c r="S45" s="64"/>
      <c r="T45" s="350">
        <f>INDEX(Tariftabelle!$C$6:$AG$27,'3_Anzeichnungsprotokoll'!$A45,'3_Anzeichnungsprotokoll'!$F$15)</f>
        <v>9.8000000000000007</v>
      </c>
      <c r="U45" s="45" t="str">
        <f t="shared" si="5"/>
        <v/>
      </c>
      <c r="V45" s="64"/>
      <c r="W45" s="350">
        <f>INDEX(Tariftabelle!$C$6:$AG$27,'3_Anzeichnungsprotokoll'!$A45,'3_Anzeichnungsprotokoll'!$F$15)</f>
        <v>9.8000000000000007</v>
      </c>
      <c r="X45" s="45" t="str">
        <f t="shared" si="6"/>
        <v/>
      </c>
      <c r="Y45" s="64"/>
      <c r="Z45" s="350">
        <f>INDEX(Tariftabelle!$C$6:$AG$27,'3_Anzeichnungsprotokoll'!$A45,'3_Anzeichnungsprotokoll'!$F$15)</f>
        <v>9.8000000000000007</v>
      </c>
      <c r="AA45" s="45" t="str">
        <f t="shared" si="7"/>
        <v/>
      </c>
      <c r="AB45" s="354">
        <v>94</v>
      </c>
    </row>
    <row r="46" spans="1:28">
      <c r="A46" s="43">
        <v>21</v>
      </c>
      <c r="B46" s="687" t="s">
        <v>91</v>
      </c>
      <c r="C46" s="687"/>
      <c r="D46" s="64"/>
      <c r="E46" s="350">
        <f>INDEX(Tariftabelle!$C$6:$AG$27,'3_Anzeichnungsprotokoll'!$A46,'3_Anzeichnungsprotokoll'!$F$15)</f>
        <v>10.6</v>
      </c>
      <c r="F46" s="45" t="str">
        <f t="shared" si="0"/>
        <v/>
      </c>
      <c r="G46" s="64"/>
      <c r="H46" s="350">
        <f>INDEX(Tariftabelle!$C$6:$AG$27,'3_Anzeichnungsprotokoll'!$A46,'3_Anzeichnungsprotokoll'!$F$15)</f>
        <v>10.6</v>
      </c>
      <c r="I46" s="45" t="str">
        <f t="shared" si="1"/>
        <v/>
      </c>
      <c r="J46" s="64"/>
      <c r="K46" s="350">
        <f>INDEX(Tariftabelle!$C$6:$AG$27,'3_Anzeichnungsprotokoll'!$A46,'3_Anzeichnungsprotokoll'!$F$15)</f>
        <v>10.6</v>
      </c>
      <c r="L46" s="45" t="str">
        <f t="shared" si="2"/>
        <v/>
      </c>
      <c r="M46" s="64"/>
      <c r="N46" s="350">
        <f>INDEX(Tariftabelle!$C$6:$AG$27,'3_Anzeichnungsprotokoll'!$A46,'3_Anzeichnungsprotokoll'!$F$15)</f>
        <v>10.6</v>
      </c>
      <c r="O46" s="45" t="str">
        <f t="shared" si="3"/>
        <v/>
      </c>
      <c r="P46" s="64"/>
      <c r="Q46" s="350">
        <f>INDEX(Tariftabelle!$C$6:$AG$27,'3_Anzeichnungsprotokoll'!$A46,'3_Anzeichnungsprotokoll'!$F$15)</f>
        <v>10.6</v>
      </c>
      <c r="R46" s="45" t="str">
        <f t="shared" si="4"/>
        <v/>
      </c>
      <c r="S46" s="64"/>
      <c r="T46" s="350">
        <f>INDEX(Tariftabelle!$C$6:$AG$27,'3_Anzeichnungsprotokoll'!$A46,'3_Anzeichnungsprotokoll'!$F$15)</f>
        <v>10.6</v>
      </c>
      <c r="U46" s="45" t="str">
        <f t="shared" si="5"/>
        <v/>
      </c>
      <c r="V46" s="64"/>
      <c r="W46" s="350">
        <f>INDEX(Tariftabelle!$C$6:$AG$27,'3_Anzeichnungsprotokoll'!$A46,'3_Anzeichnungsprotokoll'!$F$15)</f>
        <v>10.6</v>
      </c>
      <c r="X46" s="45" t="str">
        <f t="shared" si="6"/>
        <v/>
      </c>
      <c r="Y46" s="64"/>
      <c r="Z46" s="350">
        <f>INDEX(Tariftabelle!$C$6:$AG$27,'3_Anzeichnungsprotokoll'!$A46,'3_Anzeichnungsprotokoll'!$F$15)</f>
        <v>10.6</v>
      </c>
      <c r="AA46" s="45" t="str">
        <f t="shared" si="7"/>
        <v/>
      </c>
      <c r="AB46" s="354">
        <v>98</v>
      </c>
    </row>
    <row r="47" spans="1:28">
      <c r="A47" s="43">
        <v>22</v>
      </c>
      <c r="B47" s="687" t="s">
        <v>92</v>
      </c>
      <c r="C47" s="687"/>
      <c r="D47" s="64"/>
      <c r="E47" s="350">
        <f>INDEX(Tariftabelle!$C$6:$AG$27,'3_Anzeichnungsprotokoll'!$A47,'3_Anzeichnungsprotokoll'!$F$15)</f>
        <v>11.4</v>
      </c>
      <c r="F47" s="45" t="str">
        <f t="shared" si="0"/>
        <v/>
      </c>
      <c r="G47" s="64"/>
      <c r="H47" s="350">
        <f>INDEX(Tariftabelle!$C$6:$AG$27,'3_Anzeichnungsprotokoll'!$A47,'3_Anzeichnungsprotokoll'!$F$15)</f>
        <v>11.4</v>
      </c>
      <c r="I47" s="45" t="str">
        <f t="shared" si="1"/>
        <v/>
      </c>
      <c r="J47" s="64"/>
      <c r="K47" s="350">
        <f>INDEX(Tariftabelle!$C$6:$AG$27,'3_Anzeichnungsprotokoll'!$A47,'3_Anzeichnungsprotokoll'!$F$15)</f>
        <v>11.4</v>
      </c>
      <c r="L47" s="45" t="str">
        <f t="shared" si="2"/>
        <v/>
      </c>
      <c r="M47" s="64"/>
      <c r="N47" s="350">
        <f>INDEX(Tariftabelle!$C$6:$AG$27,'3_Anzeichnungsprotokoll'!$A47,'3_Anzeichnungsprotokoll'!$F$15)</f>
        <v>11.4</v>
      </c>
      <c r="O47" s="45" t="str">
        <f t="shared" si="3"/>
        <v/>
      </c>
      <c r="P47" s="64"/>
      <c r="Q47" s="350">
        <f>INDEX(Tariftabelle!$C$6:$AG$27,'3_Anzeichnungsprotokoll'!$A47,'3_Anzeichnungsprotokoll'!$F$15)</f>
        <v>11.4</v>
      </c>
      <c r="R47" s="45" t="str">
        <f t="shared" si="4"/>
        <v/>
      </c>
      <c r="S47" s="64"/>
      <c r="T47" s="350">
        <f>INDEX(Tariftabelle!$C$6:$AG$27,'3_Anzeichnungsprotokoll'!$A47,'3_Anzeichnungsprotokoll'!$F$15)</f>
        <v>11.4</v>
      </c>
      <c r="U47" s="45" t="str">
        <f t="shared" si="5"/>
        <v/>
      </c>
      <c r="V47" s="64"/>
      <c r="W47" s="350">
        <f>INDEX(Tariftabelle!$C$6:$AG$27,'3_Anzeichnungsprotokoll'!$A47,'3_Anzeichnungsprotokoll'!$F$15)</f>
        <v>11.4</v>
      </c>
      <c r="X47" s="45" t="str">
        <f t="shared" si="6"/>
        <v/>
      </c>
      <c r="Y47" s="64"/>
      <c r="Z47" s="350">
        <f>INDEX(Tariftabelle!$C$6:$AG$27,'3_Anzeichnungsprotokoll'!$A47,'3_Anzeichnungsprotokoll'!$F$15)</f>
        <v>11.4</v>
      </c>
      <c r="AA47" s="45" t="str">
        <f t="shared" si="7"/>
        <v/>
      </c>
      <c r="AB47" s="354">
        <v>102</v>
      </c>
    </row>
    <row r="48" spans="1:28" s="46" customFormat="1" ht="15">
      <c r="A48" s="683" t="s">
        <v>51</v>
      </c>
      <c r="B48" s="683"/>
      <c r="C48" s="683"/>
      <c r="D48" s="62">
        <f>IF(D53&gt;0,D53,SUM(D26:D47))</f>
        <v>0</v>
      </c>
      <c r="E48" s="662">
        <f>IF(E53&gt;0,E53,SUM(F26:F47))</f>
        <v>0</v>
      </c>
      <c r="F48" s="662"/>
      <c r="G48" s="62">
        <f>IF(G53&gt;0,G53,SUM(G26:G47))</f>
        <v>0</v>
      </c>
      <c r="H48" s="662">
        <f>IF(H53&gt;0,H53,SUM(I26:I47))</f>
        <v>0</v>
      </c>
      <c r="I48" s="662"/>
      <c r="J48" s="62">
        <f>IF(J53&gt;0,J53,SUM(J26:J47))</f>
        <v>0</v>
      </c>
      <c r="K48" s="662">
        <f>IF(K53&gt;0,K53,SUM(L26:L47))</f>
        <v>0</v>
      </c>
      <c r="L48" s="662"/>
      <c r="M48" s="62">
        <f>IF(M53&gt;0,M53,SUM(M26:M47))</f>
        <v>0</v>
      </c>
      <c r="N48" s="662">
        <f>IF(N53&gt;0,N53,SUM(O26:O47))</f>
        <v>0</v>
      </c>
      <c r="O48" s="662"/>
      <c r="P48" s="62">
        <f>IF(P53&gt;0,P53,SUM(P26:P47))</f>
        <v>0</v>
      </c>
      <c r="Q48" s="662">
        <f>IF(Q53&gt;0,Q53,SUM(R26:R47))</f>
        <v>0</v>
      </c>
      <c r="R48" s="662"/>
      <c r="S48" s="62">
        <f>IF(S53&gt;0,S53,SUM(S26:S47))</f>
        <v>0</v>
      </c>
      <c r="T48" s="662">
        <f>IF(T53&gt;0,T53,SUM(U26:U47))</f>
        <v>0</v>
      </c>
      <c r="U48" s="662"/>
      <c r="V48" s="62">
        <f>IF(V53&gt;0,V53,SUM(V26:V47))</f>
        <v>0</v>
      </c>
      <c r="W48" s="662">
        <f>IF(W53&gt;0,W53,SUM(X26:X47))</f>
        <v>0</v>
      </c>
      <c r="X48" s="662"/>
      <c r="Y48" s="62">
        <f>IF(Y53&gt;0,Y53,SUM(Y26:Y47))</f>
        <v>0</v>
      </c>
      <c r="Z48" s="662">
        <f>IF(Z53&gt;0,Z53,SUM(AA26:AA47))</f>
        <v>0</v>
      </c>
      <c r="AA48" s="662"/>
    </row>
    <row r="49" spans="1:28" s="328" customFormat="1" ht="14.25">
      <c r="A49" s="655" t="s">
        <v>421</v>
      </c>
      <c r="B49" s="655"/>
      <c r="C49" s="655"/>
      <c r="D49" s="329">
        <v>0.12</v>
      </c>
      <c r="E49" s="680">
        <f>E48*D49</f>
        <v>0</v>
      </c>
      <c r="F49" s="680"/>
      <c r="G49" s="329">
        <v>0.12</v>
      </c>
      <c r="H49" s="680">
        <f>H48*G49</f>
        <v>0</v>
      </c>
      <c r="I49" s="680"/>
      <c r="J49" s="329">
        <v>0.12</v>
      </c>
      <c r="K49" s="680">
        <f>K48*J49</f>
        <v>0</v>
      </c>
      <c r="L49" s="680"/>
      <c r="M49" s="329">
        <v>0.12</v>
      </c>
      <c r="N49" s="680">
        <f>N48*M49</f>
        <v>0</v>
      </c>
      <c r="O49" s="680"/>
      <c r="P49" s="329">
        <v>0.12</v>
      </c>
      <c r="Q49" s="680">
        <f>Q48*P49</f>
        <v>0</v>
      </c>
      <c r="R49" s="680"/>
      <c r="S49" s="329">
        <v>0.12</v>
      </c>
      <c r="T49" s="680">
        <f>T48*S49</f>
        <v>0</v>
      </c>
      <c r="U49" s="680"/>
      <c r="V49" s="329">
        <v>0.12</v>
      </c>
      <c r="W49" s="680">
        <f>W48*V49</f>
        <v>0</v>
      </c>
      <c r="X49" s="680"/>
      <c r="Y49" s="329">
        <v>0.12</v>
      </c>
      <c r="Z49" s="680">
        <f>Z48*Y49</f>
        <v>0</v>
      </c>
      <c r="AA49" s="680"/>
    </row>
    <row r="50" spans="1:28" s="46" customFormat="1" ht="15">
      <c r="A50" s="685" t="s">
        <v>422</v>
      </c>
      <c r="B50" s="685"/>
      <c r="C50" s="685"/>
      <c r="D50" s="330">
        <f>D48</f>
        <v>0</v>
      </c>
      <c r="E50" s="643">
        <f>E48-E49</f>
        <v>0</v>
      </c>
      <c r="F50" s="643"/>
      <c r="G50" s="330">
        <f>G48</f>
        <v>0</v>
      </c>
      <c r="H50" s="643">
        <f>H48-H49</f>
        <v>0</v>
      </c>
      <c r="I50" s="643"/>
      <c r="J50" s="330">
        <f>J48</f>
        <v>0</v>
      </c>
      <c r="K50" s="643">
        <f>K48-K49</f>
        <v>0</v>
      </c>
      <c r="L50" s="643"/>
      <c r="M50" s="330">
        <f>M48</f>
        <v>0</v>
      </c>
      <c r="N50" s="643">
        <f>N48-N49</f>
        <v>0</v>
      </c>
      <c r="O50" s="643"/>
      <c r="P50" s="330">
        <f>P48</f>
        <v>0</v>
      </c>
      <c r="Q50" s="643">
        <f>Q48-Q49</f>
        <v>0</v>
      </c>
      <c r="R50" s="643"/>
      <c r="S50" s="330">
        <f>S48</f>
        <v>0</v>
      </c>
      <c r="T50" s="643">
        <f>T48-T49</f>
        <v>0</v>
      </c>
      <c r="U50" s="643"/>
      <c r="V50" s="330">
        <f>V48</f>
        <v>0</v>
      </c>
      <c r="W50" s="643">
        <f>W48-W49</f>
        <v>0</v>
      </c>
      <c r="X50" s="643"/>
      <c r="Y50" s="330">
        <f>Y48</f>
        <v>0</v>
      </c>
      <c r="Z50" s="643">
        <f>Z48-Z49</f>
        <v>0</v>
      </c>
      <c r="AA50" s="643"/>
    </row>
    <row r="51" spans="1:28" s="46" customFormat="1" ht="6.75" customHeight="1">
      <c r="C51" s="72"/>
      <c r="D51" s="95">
        <f>M48+J48+G48+D48</f>
        <v>0</v>
      </c>
      <c r="E51" s="86">
        <f>SUM(E48+H48+K48+N48)*0.88</f>
        <v>0</v>
      </c>
      <c r="F51" s="74"/>
      <c r="G51" s="73"/>
      <c r="H51" s="74"/>
      <c r="I51" s="74"/>
      <c r="J51" s="73"/>
      <c r="K51" s="74"/>
      <c r="L51" s="74"/>
      <c r="M51" s="73"/>
      <c r="N51" s="74"/>
      <c r="O51" s="74"/>
      <c r="P51" s="73"/>
      <c r="Q51" s="74"/>
      <c r="R51" s="74"/>
      <c r="S51" s="73"/>
      <c r="T51" s="74"/>
      <c r="U51" s="74"/>
      <c r="V51" s="73"/>
      <c r="W51" s="74"/>
      <c r="X51" s="74"/>
      <c r="Y51" s="73"/>
      <c r="Z51" s="74"/>
      <c r="AA51" s="74"/>
    </row>
    <row r="52" spans="1:28" s="46" customFormat="1" ht="15" customHeight="1">
      <c r="A52" s="684" t="s">
        <v>135</v>
      </c>
      <c r="B52" s="684"/>
      <c r="C52" s="684"/>
      <c r="D52" s="76" t="s">
        <v>136</v>
      </c>
      <c r="E52" s="682" t="s">
        <v>50</v>
      </c>
      <c r="F52" s="682"/>
      <c r="G52" s="76" t="s">
        <v>136</v>
      </c>
      <c r="H52" s="682" t="s">
        <v>50</v>
      </c>
      <c r="I52" s="682"/>
      <c r="J52" s="76" t="s">
        <v>136</v>
      </c>
      <c r="K52" s="682" t="s">
        <v>50</v>
      </c>
      <c r="L52" s="682"/>
      <c r="M52" s="76" t="s">
        <v>136</v>
      </c>
      <c r="N52" s="682" t="s">
        <v>50</v>
      </c>
      <c r="O52" s="682"/>
      <c r="P52" s="76" t="s">
        <v>136</v>
      </c>
      <c r="Q52" s="682" t="s">
        <v>50</v>
      </c>
      <c r="R52" s="682"/>
      <c r="S52" s="76" t="s">
        <v>136</v>
      </c>
      <c r="T52" s="682" t="s">
        <v>50</v>
      </c>
      <c r="U52" s="682"/>
      <c r="V52" s="76" t="s">
        <v>136</v>
      </c>
      <c r="W52" s="682" t="s">
        <v>50</v>
      </c>
      <c r="X52" s="682"/>
      <c r="Y52" s="76" t="s">
        <v>136</v>
      </c>
      <c r="Z52" s="682" t="s">
        <v>50</v>
      </c>
      <c r="AA52" s="682"/>
    </row>
    <row r="53" spans="1:28" s="46" customFormat="1" ht="15">
      <c r="A53" s="684"/>
      <c r="B53" s="684"/>
      <c r="C53" s="684"/>
      <c r="D53" s="75"/>
      <c r="E53" s="642"/>
      <c r="F53" s="642"/>
      <c r="G53" s="75"/>
      <c r="H53" s="642"/>
      <c r="I53" s="642"/>
      <c r="J53" s="75"/>
      <c r="K53" s="642"/>
      <c r="L53" s="642"/>
      <c r="M53" s="75"/>
      <c r="N53" s="642"/>
      <c r="O53" s="642"/>
      <c r="P53" s="75"/>
      <c r="Q53" s="642"/>
      <c r="R53" s="642"/>
      <c r="S53" s="75"/>
      <c r="T53" s="642"/>
      <c r="U53" s="642"/>
      <c r="V53" s="75"/>
      <c r="W53" s="642"/>
      <c r="X53" s="642"/>
      <c r="Y53" s="75"/>
      <c r="Z53" s="642"/>
      <c r="AA53" s="642"/>
    </row>
    <row r="54" spans="1:28" s="46" customFormat="1" ht="14.25">
      <c r="A54" s="659" t="s">
        <v>137</v>
      </c>
      <c r="B54" s="659"/>
      <c r="C54" s="659"/>
      <c r="D54" s="331">
        <v>0.12</v>
      </c>
      <c r="E54" s="658">
        <f>E53*D54</f>
        <v>0</v>
      </c>
      <c r="F54" s="658"/>
      <c r="G54" s="331">
        <v>0.12</v>
      </c>
      <c r="H54" s="658">
        <f>H53*G54</f>
        <v>0</v>
      </c>
      <c r="I54" s="658"/>
      <c r="J54" s="331">
        <v>0.12</v>
      </c>
      <c r="K54" s="658">
        <f>K53*J54</f>
        <v>0</v>
      </c>
      <c r="L54" s="658"/>
      <c r="M54" s="331">
        <v>0.12</v>
      </c>
      <c r="N54" s="658">
        <f>N53*M54</f>
        <v>0</v>
      </c>
      <c r="O54" s="658"/>
      <c r="P54" s="331">
        <v>0.12</v>
      </c>
      <c r="Q54" s="658">
        <f>Q53*P54</f>
        <v>0</v>
      </c>
      <c r="R54" s="658"/>
      <c r="S54" s="331">
        <v>0.12</v>
      </c>
      <c r="T54" s="658">
        <f>T53*S54</f>
        <v>0</v>
      </c>
      <c r="U54" s="658"/>
      <c r="V54" s="331">
        <v>0.12</v>
      </c>
      <c r="W54" s="658">
        <f>W53*V54</f>
        <v>0</v>
      </c>
      <c r="X54" s="658"/>
      <c r="Y54" s="331">
        <v>0.12</v>
      </c>
      <c r="Z54" s="658">
        <f>Z53*Y54</f>
        <v>0</v>
      </c>
      <c r="AA54" s="658"/>
    </row>
    <row r="55" spans="1:28" s="46" customFormat="1" ht="15">
      <c r="A55" s="657" t="s">
        <v>423</v>
      </c>
      <c r="B55" s="657"/>
      <c r="C55" s="657"/>
      <c r="D55" s="330">
        <f>D53</f>
        <v>0</v>
      </c>
      <c r="E55" s="643">
        <f>E53-E54</f>
        <v>0</v>
      </c>
      <c r="F55" s="643"/>
      <c r="G55" s="330">
        <f>G53</f>
        <v>0</v>
      </c>
      <c r="H55" s="643">
        <f>H53-H54</f>
        <v>0</v>
      </c>
      <c r="I55" s="643"/>
      <c r="J55" s="330">
        <f>J53</f>
        <v>0</v>
      </c>
      <c r="K55" s="643">
        <f>K53-K54</f>
        <v>0</v>
      </c>
      <c r="L55" s="643"/>
      <c r="M55" s="330">
        <f>M53</f>
        <v>0</v>
      </c>
      <c r="N55" s="643">
        <f>N53-N54</f>
        <v>0</v>
      </c>
      <c r="O55" s="643"/>
      <c r="P55" s="330">
        <f>P53</f>
        <v>0</v>
      </c>
      <c r="Q55" s="643">
        <f>Q53-Q54</f>
        <v>0</v>
      </c>
      <c r="R55" s="643"/>
      <c r="S55" s="330">
        <f>S53</f>
        <v>0</v>
      </c>
      <c r="T55" s="643">
        <f>T53-T54</f>
        <v>0</v>
      </c>
      <c r="U55" s="643"/>
      <c r="V55" s="330">
        <f>V53</f>
        <v>0</v>
      </c>
      <c r="W55" s="643">
        <f>W53-W54</f>
        <v>0</v>
      </c>
      <c r="X55" s="643"/>
      <c r="Y55" s="330">
        <f>Y53</f>
        <v>0</v>
      </c>
      <c r="Z55" s="643">
        <f>Z53-Z54</f>
        <v>0</v>
      </c>
      <c r="AA55" s="643"/>
    </row>
    <row r="56" spans="1:28">
      <c r="A56" s="332"/>
      <c r="B56" s="332"/>
      <c r="C56" s="10"/>
      <c r="P56" s="232"/>
      <c r="Q56" s="232"/>
      <c r="R56" s="232"/>
      <c r="S56" s="232"/>
      <c r="T56" s="232"/>
      <c r="U56" s="232"/>
      <c r="V56" s="232"/>
      <c r="W56" s="232"/>
      <c r="X56" s="232"/>
      <c r="Y56" s="232"/>
      <c r="Z56" s="232"/>
      <c r="AA56" s="232"/>
      <c r="AB56" s="232"/>
    </row>
    <row r="57" spans="1:28" ht="7.5" customHeight="1" thickBot="1">
      <c r="C57" s="82"/>
      <c r="D57" s="83"/>
      <c r="E57" s="84"/>
      <c r="F57" s="84"/>
      <c r="G57" s="85"/>
      <c r="H57" s="85"/>
      <c r="I57" s="85"/>
      <c r="J57" s="85"/>
      <c r="K57" s="85"/>
      <c r="L57" s="85"/>
      <c r="M57" s="85"/>
      <c r="N57" s="85"/>
      <c r="O57" s="85"/>
      <c r="P57" s="231"/>
    </row>
    <row r="58" spans="1:28" ht="15">
      <c r="A58" s="650" t="s">
        <v>384</v>
      </c>
      <c r="B58" s="651"/>
      <c r="C58" s="651"/>
      <c r="D58" s="652"/>
      <c r="E58" s="650" t="s">
        <v>385</v>
      </c>
      <c r="F58" s="651"/>
      <c r="G58" s="651"/>
      <c r="H58" s="652"/>
      <c r="I58" s="650" t="s">
        <v>386</v>
      </c>
      <c r="J58" s="651"/>
      <c r="K58" s="651"/>
      <c r="L58" s="652"/>
      <c r="M58" s="650" t="s">
        <v>379</v>
      </c>
      <c r="N58" s="651"/>
      <c r="O58" s="651"/>
      <c r="P58" s="652"/>
      <c r="Q58" s="650" t="s">
        <v>380</v>
      </c>
      <c r="R58" s="651"/>
      <c r="S58" s="651"/>
      <c r="T58" s="652"/>
      <c r="U58" s="650" t="s">
        <v>381</v>
      </c>
      <c r="V58" s="651"/>
      <c r="W58" s="651"/>
      <c r="X58" s="652"/>
      <c r="Y58" s="650" t="s">
        <v>382</v>
      </c>
      <c r="Z58" s="651"/>
      <c r="AA58" s="651"/>
      <c r="AB58" s="652"/>
    </row>
    <row r="59" spans="1:28" ht="14.25">
      <c r="A59" s="25" t="s">
        <v>35</v>
      </c>
      <c r="B59" s="16"/>
      <c r="C59" s="666" t="str">
        <f>IF(IF($D$18=1,$D$48,0)+IF($G$18=1,$G$48,0)+IF($J$18=1,$J$48,0)+IF($M$18=1,$M$48,0)+IF($P$18=1,$P$48,0)+IF($S$18=1,$S$48,0)+IF($V$18=1,$V$48,0)+IF($Y$18=1,$Y$48,0)=0,"",IF($D$18=1,$D$48,0)+IF($G$18=1,$G$48,0)+IF($J$18=1,$J$48,0)+IF($M$18=1,$M$48,0)+IF($P$18=1,$P$48,0)+IF($S$18=1,$S$48,0)+IF($V$18=1,$V$48,0)+IF($Y$18=1,$Y$48,0))</f>
        <v/>
      </c>
      <c r="D59" s="667"/>
      <c r="E59" s="25" t="s">
        <v>35</v>
      </c>
      <c r="G59" s="666" t="str">
        <f>IF(IF($D$18=2,$D$48,0)+IF($G$18=2,$G$48,0)+IF($J$18=2,$J$48,0)+IF($M$18=2,$M$48,0)+IF($P$18=2,$P$48,0)+IF($S$18=2,$S$48,0)+IF($V$18=2,$V$48,0)+IF($Y$18=2,$Y$48,0)=0,"",IF($D$18=2,$D$48,0)+IF($G$18=2,$G$48,0)+IF($J$18=2,$J$48,0)+IF($M$18=2,$M$48,0)+IF($P$18=2,$P$48,0)+IF($S$18=2,$S$48,0)+IF($V$18=2,$V$48,0)+IF($Y$18=2,$Y$48,0))</f>
        <v/>
      </c>
      <c r="H59" s="667"/>
      <c r="I59" s="25" t="s">
        <v>35</v>
      </c>
      <c r="J59" s="26"/>
      <c r="K59" s="334"/>
      <c r="L59" s="88" t="str">
        <f>IF(IF($D$18=3,$D$48,0)+IF($G$18=3,$G$48,0)+IF($J$18=3,$J$48,0)+IF($M$18=3,$M$48,0)+IF($P$18=3,$P$48,0)+IF($S$18=3,$S$48,0)+IF($V$18=3,$V$48,0)+IF($Y$18=3,$Y$48,0)=0,"",IF($D$18=3,$D$48,0)+IF($G$18=3,$G$48,0)+IF($J$18=3,$J$48,0)+IF($M$18=3,$M$48,0)+IF($P$18=3,$P$48,0)+IF($S$18=3,$S$48,0)+IF($V$18=3,$V$48,0)+IF($Y$18=3,$Y$48,0))</f>
        <v/>
      </c>
      <c r="M59" s="653" t="s">
        <v>35</v>
      </c>
      <c r="N59" s="654"/>
      <c r="O59" s="26"/>
      <c r="P59" s="88" t="str">
        <f>IF(IF($D$19=1,$D$48,0)+IF($G$19=1,$G$48,0)+IF($J$19=1,$J$48,0)+IF($M$19=1,$M$48,0)+IF($P$19=1,$P$48,0)+IF($S$19=1,$S$48,0)+IF($V$19=1,$V$48,0)+IF($Y$19=1,$Y$48,0)=0,"",IF($D$19=1,$D$48,0)+IF($G$19=1,$G$48,0)+IF($J$19=1,$J$48,0)+IF($M$19=1,$M$48,0)+IF($P$19=1,$P$48,0)+IF($S$19=1,$S$48,0)+IF($V$19=1,$V$48,0)+IF($Y$19=1,$Y$48,0))</f>
        <v/>
      </c>
      <c r="Q59" s="653" t="s">
        <v>35</v>
      </c>
      <c r="R59" s="654"/>
      <c r="S59" s="26"/>
      <c r="T59" s="88" t="str">
        <f>IF(IF($D$19=2,$D$48,0)+IF($G$19=2,$G$48,0)+IF($J$19=2,$J$48,0)+IF($M$19=2,$M$48,0)+IF($P$19=2,$P$48,0)+IF($S$19=2,$S$48,0)+IF($V$19=2,$V$48,0)+IF($Y$19=2,$Y$48,0)=0,"",IF($D$19=2,$D$48,0)+IF($G$19=2,$G$48,0)+IF($J$19=2,$J$48,0)+IF($M$19=2,$M$48,0)+IF($P$19=2,$P$48,0)+IF($S$19=2,$S$48,0)+IF($V$19=2,$V$48,0)+IF($Y$19=2,$Y$48,0))</f>
        <v/>
      </c>
      <c r="U59" s="653" t="s">
        <v>35</v>
      </c>
      <c r="V59" s="654"/>
      <c r="W59" s="26"/>
      <c r="X59" s="88" t="str">
        <f>IF(IF($D$19=3,$D$48,0)+IF($G$19=3,$G$48,0)+IF($J$19=3,$J$48,0)+IF($M$19=3,$M$48,0)+IF($P$19=3,$P$48,0)+IF($S$19=3,$S$48,0)+IF($V$19=3,$V$48,0)+IF($Y$19=3,$Y$48,0)=0,"",IF($D$19=3,$D$48,0)+IF($G$19=3,$G$48,0)+IF($J$19=3,$J$48,0)+IF($M$19=3,$M$48,0)+IF($P$19=3,$P$48,0)+IF($S$19=3,$S$48,0)+IF($V$19=3,$V$48,0)+IF($Y$19=3,$Y$48,0))</f>
        <v/>
      </c>
      <c r="Y59" s="653" t="s">
        <v>35</v>
      </c>
      <c r="Z59" s="654"/>
      <c r="AA59" s="26"/>
      <c r="AB59" s="89" t="str">
        <f>IF(IF($D$19=4,$D$48,0)+IF($G$19=4,$G$48,0)+IF($J$19=4,$J$48,0)+IF($M$19=4,$M$48,0)+IF($P$19=4,$P$48,0)+IF($S$19=4,$S$48,0)+IF($V$19=4,$V$48,0)+IF($Y$19=4,$Y$48,0)=0,"",IF($D$19=4,$D$48,0)+IF($G$19=4,$G$48,0)+IF($J$19=4,$J$48,0)+IF($M$19=4,$M$48,0)+IF($P$19=4,$P$48,0)+IF($S$19=4,$S$48,0)+IF($V$19=4,$V$48,0)+IF($Y$19=4,$Y$48,0))</f>
        <v/>
      </c>
    </row>
    <row r="60" spans="1:28" ht="14.25">
      <c r="A60" s="653" t="s">
        <v>44</v>
      </c>
      <c r="B60" s="654"/>
      <c r="C60" s="672" t="str">
        <f>IF(C59="","",ROUND(C62/C59,2))</f>
        <v/>
      </c>
      <c r="D60" s="673"/>
      <c r="E60" s="653" t="s">
        <v>44</v>
      </c>
      <c r="F60" s="654"/>
      <c r="G60" s="672" t="str">
        <f>IF(G59="","",ROUND(G62/G59,2))</f>
        <v/>
      </c>
      <c r="H60" s="673"/>
      <c r="I60" s="653" t="s">
        <v>44</v>
      </c>
      <c r="J60" s="654"/>
      <c r="K60" s="654"/>
      <c r="L60" s="90" t="str">
        <f>IF(L59="","",ROUND(K62/L59,2))</f>
        <v/>
      </c>
      <c r="M60" s="653" t="s">
        <v>44</v>
      </c>
      <c r="N60" s="654"/>
      <c r="O60" s="654"/>
      <c r="P60" s="91" t="str">
        <f>IF(P59="","",ROUND(O62/P59,2))</f>
        <v/>
      </c>
      <c r="Q60" s="653" t="s">
        <v>44</v>
      </c>
      <c r="R60" s="654"/>
      <c r="S60" s="654"/>
      <c r="T60" s="91" t="str">
        <f>IF(T59="","",ROUND(S62/T59,2))</f>
        <v/>
      </c>
      <c r="U60" s="653" t="s">
        <v>44</v>
      </c>
      <c r="V60" s="654"/>
      <c r="W60" s="654"/>
      <c r="X60" s="91" t="str">
        <f>IF(X59="","",ROUND(W62/X59,2))</f>
        <v/>
      </c>
      <c r="Y60" s="653" t="s">
        <v>44</v>
      </c>
      <c r="Z60" s="654"/>
      <c r="AA60" s="654"/>
      <c r="AB60" s="91" t="str">
        <f>IF(AB59="","",ROUND(AA62/AB59,2))</f>
        <v/>
      </c>
    </row>
    <row r="61" spans="1:28" ht="14.25">
      <c r="A61" s="653" t="s">
        <v>45</v>
      </c>
      <c r="B61" s="654"/>
      <c r="C61" s="674" t="str">
        <f>IF(C59="","",Durchmessertabelle!$J$5)</f>
        <v/>
      </c>
      <c r="D61" s="675"/>
      <c r="E61" s="653" t="s">
        <v>45</v>
      </c>
      <c r="F61" s="654"/>
      <c r="G61" s="674" t="str">
        <f>IF(G59="","",Durchmessertabelle!$K$5)</f>
        <v/>
      </c>
      <c r="H61" s="675"/>
      <c r="I61" s="653" t="s">
        <v>45</v>
      </c>
      <c r="J61" s="654"/>
      <c r="K61" s="654"/>
      <c r="L61" s="92" t="str">
        <f>IF($L$59="","",Durchmessertabelle!$L$5)</f>
        <v/>
      </c>
      <c r="M61" s="653" t="s">
        <v>45</v>
      </c>
      <c r="N61" s="654"/>
      <c r="O61" s="654"/>
      <c r="P61" s="92" t="str">
        <f>IF($P$59="","",Durchmessertabelle!$M$5)</f>
        <v/>
      </c>
      <c r="Q61" s="653" t="s">
        <v>45</v>
      </c>
      <c r="R61" s="654"/>
      <c r="S61" s="654"/>
      <c r="T61" s="92" t="str">
        <f>IF($T$59="","",Durchmessertabelle!$N$5)</f>
        <v/>
      </c>
      <c r="U61" s="653" t="s">
        <v>45</v>
      </c>
      <c r="V61" s="654"/>
      <c r="W61" s="654"/>
      <c r="X61" s="92" t="str">
        <f>IF($X$59="","",Durchmessertabelle!$O$5)</f>
        <v/>
      </c>
      <c r="Y61" s="653" t="s">
        <v>45</v>
      </c>
      <c r="Z61" s="654"/>
      <c r="AA61" s="654"/>
      <c r="AB61" s="93" t="str">
        <f>IF($AB$59="","",Durchmessertabelle!$P$5)</f>
        <v/>
      </c>
    </row>
    <row r="62" spans="1:28" s="46" customFormat="1" ht="15.75" thickBot="1">
      <c r="A62" s="644" t="s">
        <v>43</v>
      </c>
      <c r="B62" s="645"/>
      <c r="C62" s="670" t="str">
        <f>IF(IF($D$18=1,$E$50,0)+IF($G$18=1,$H$50,0)+IF($J$18=1,$K$50,0)+IF($M$18=1,$N$50,0)+IF($P$18=1,$Q$50,0)+IF($S$18=1,$T$50,0)+IF($V$18=1,$W$50,0)+IF($Y$18=1,$Z$50,0)=0,"",IF($D$18=1,$E$50,0)+IF($G$18=1,$H$50,0)+IF($J$18=1,$K$50,0)+IF($M$18=1,$N$50,0)+IF($P$18=1,$Q$50,0)+IF($S$18=1,$T$50,0)+IF($V$18=1,$W$50,0)+IF($Y$18=1,$Z$50,0))</f>
        <v/>
      </c>
      <c r="D62" s="671"/>
      <c r="E62" s="644" t="s">
        <v>43</v>
      </c>
      <c r="F62" s="645"/>
      <c r="G62" s="670" t="str">
        <f>IF(IF($D$18=2,$E$50,0)+IF($G$18=2,$H$50,0)+IF($J$18=2,$K$50,0)+IF($M$18=2,$N$50,0)+IF($P$18=2,$Q$50,0)+IF($S$18=2,$T$50,0)+IF($V$18=2,$W$50,0)+IF($Y$18=2,$Z$50,0)=0,"",IF($D$18=2,$E$50,0)+IF($G$18=2,$H$50,0)+IF($J$18=2,$K$50,0)+IF($M$18=2,$N$50,0)+IF($P$18=2,$Q$50,0)+IF($S$18=2,$T$50,0)+IF($V$18=2,$W$50,0)+IF($Y$18=2,$Z$50,0))</f>
        <v/>
      </c>
      <c r="H62" s="671"/>
      <c r="I62" s="644" t="s">
        <v>43</v>
      </c>
      <c r="J62" s="645"/>
      <c r="K62" s="646" t="str">
        <f>IF(IF($D$18=3,$E$50,0)+IF($G$18=3,$H$50,0)+IF($J$18=3,$K$50,0)+IF($M$18=3,$N$50,0)+IF($P$18=3,$Q$50,0)+IF($S$18=3,$T$50,0)+IF($V$18=3,$W$50,0)+IF($Y$18=3,$Z$50,0)=0,"",IF($D$18=3,$E$50,0)+IF($G$18=3,$H$50,0)+IF($J$18=3,$K$50,0)+IF($M$18=3,$N$50,0)+IF($P$18=3,$Q$50,0)+IF($S$18=3,$T$50,0)+IF($V$18=3,$W$50,0)+IF($Y$18=3,$Z$50,0))</f>
        <v/>
      </c>
      <c r="L62" s="647"/>
      <c r="M62" s="644" t="s">
        <v>43</v>
      </c>
      <c r="N62" s="645"/>
      <c r="O62" s="646" t="str">
        <f>IF(IF($D$19=1,$E$50,0)+IF($G$19=1,$H$50,0)+IF($J$19=1,$K$50,0)+IF($M$19=1,$N$50,0)+IF($P$19=1,$Q$50,0)+IF($S$19=1,$T$50,0)+IF($V$19=1,$W$50,0)+IF($Y$19=1,$Z$50,0)=0,"",IF($D$19=1,$E$50,0)+IF($G$19=1,$H$50,0)+IF($J$19=1,$K$50,0)+IF($M$19=1,$N$50,0)+IF($P$19=1,$Q$50,0)+IF($S$19=1,$T$50,0)+IF($V$19=1,$W$50,0)+IF($Y$19=1,$Z$50,0))</f>
        <v/>
      </c>
      <c r="P62" s="647"/>
      <c r="Q62" s="648" t="s">
        <v>43</v>
      </c>
      <c r="R62" s="649"/>
      <c r="S62" s="646" t="str">
        <f>IF(IF($D$19=2,$E$50,0)+IF($G$19=2,$H$50,0)+IF($J$19=2,$K$50,0)+IF($M$19=2,$N$50,0)+IF($P$19=2,$Q$50,0)+IF($S$19=2,$T$50,0)+IF($V$19=2,$W$50,0)+IF($Y$19=2,$Z$50,0)=0,"",IF($D$19=2,$E$50,0)+IF($G$19=2,$H$50,0)+IF($J$19=2,$K$50,0)+IF($M$19=2,$N$50,0)+IF($P$19=2,$Q$50,0)+IF($S$19=2,$T$50,0)+IF($V$19=2,$W$50,0)+IF($Y$19=2,$Z$50,0))</f>
        <v/>
      </c>
      <c r="T62" s="647"/>
      <c r="U62" s="648" t="s">
        <v>43</v>
      </c>
      <c r="V62" s="649"/>
      <c r="W62" s="646" t="str">
        <f>IF(IF($D$19=3,$E$50,0)+IF($G$19=3,$H$50,0)+IF($J$19=3,$K$50,0)+IF($M$19=3,$N$50,0)+IF($P$19=3,$Q$50,0)+IF($S$19=3,$T$50,0)+IF($V$19=3,$W$50,0)+IF($Y$19=3,$Z$50,0)=0,"",IF($D$19=3,$E$50,0)+IF($G$19=3,$H$50,0)+IF($J$19=3,$K$50,0)+IF($M$19=3,$N$50,0)+IF($P$19=3,$Q$50,0)+IF($S$19=3,$T$50,0)+IF($V$19=3,$W$50,0)+IF($Y$19=3,$Z$50,0))</f>
        <v/>
      </c>
      <c r="X62" s="647"/>
      <c r="Y62" s="648" t="s">
        <v>43</v>
      </c>
      <c r="Z62" s="649"/>
      <c r="AA62" s="646" t="str">
        <f>IF(IF($D$19=4,$E$50,0)+IF($G$19=4,$H$50,0)+IF($J$19=4,$K$50,0)+IF($M$19=4,$N$50,0)+IF($P$19=4,$Q$50,0)+IF($S$19=4,$T$50,0)+IF($V$19=4,$W$50,0)+IF($Y$19=4,$Z$50,0)=0,"",IF($D$19=4,$E$50,0)+IF($G$19=4,$H$50,0)+IF($J$19=4,$K$50,0)+IF($M$19=4,$N$50,0)+IF($P$19=4,$Q$50,0)+IF($S$19=4,$T$50,0)+IF($V$19=4,$W$50,0)+IF($Y$19=4,$Z$50,0))</f>
        <v/>
      </c>
      <c r="AB62" s="647"/>
    </row>
    <row r="63" spans="1:28" ht="6" customHeight="1">
      <c r="C63" s="28"/>
      <c r="D63" s="28"/>
      <c r="E63" s="28"/>
      <c r="F63" s="28"/>
      <c r="G63" s="87">
        <f>IF(D19=3,1,0)</f>
        <v>0</v>
      </c>
      <c r="H63" s="28"/>
      <c r="I63" s="26"/>
      <c r="J63" s="26"/>
      <c r="K63" s="26"/>
      <c r="L63" s="27"/>
      <c r="M63" s="49"/>
      <c r="N63" s="26"/>
      <c r="O63" s="26"/>
      <c r="P63" s="333"/>
      <c r="Q63" s="232"/>
      <c r="R63" s="232"/>
      <c r="S63" s="232"/>
      <c r="T63" s="232"/>
      <c r="U63" s="232"/>
      <c r="V63" s="232"/>
      <c r="W63" s="232"/>
      <c r="X63" s="232"/>
      <c r="Y63" s="232"/>
      <c r="Z63" s="232"/>
      <c r="AA63" s="232"/>
      <c r="AB63" s="232"/>
    </row>
    <row r="64" spans="1:28" s="53" customFormat="1" ht="16.5" customHeight="1">
      <c r="A64" s="686" t="s">
        <v>115</v>
      </c>
      <c r="B64" s="686"/>
      <c r="C64" s="686"/>
      <c r="D64" s="668"/>
      <c r="E64" s="668"/>
      <c r="F64" s="668"/>
      <c r="G64" s="669">
        <f ca="1">TODAY()</f>
        <v>44725</v>
      </c>
      <c r="H64" s="669"/>
      <c r="I64" s="54"/>
      <c r="J64" s="233"/>
      <c r="K64" s="233"/>
      <c r="L64" s="233"/>
      <c r="M64" s="233"/>
      <c r="N64" s="233"/>
      <c r="O64" s="233"/>
      <c r="S64" s="681" t="s">
        <v>451</v>
      </c>
      <c r="T64" s="681"/>
      <c r="U64" s="681"/>
      <c r="V64" s="681"/>
      <c r="W64" s="681"/>
      <c r="X64" s="676" t="str">
        <f>IF(X8=0,"",X8)</f>
        <v/>
      </c>
      <c r="Y64" s="676"/>
      <c r="Z64" s="676"/>
      <c r="AA64" s="676"/>
      <c r="AB64" s="677"/>
    </row>
  </sheetData>
  <sheetProtection sheet="1" selectLockedCells="1"/>
  <mergeCells count="264">
    <mergeCell ref="Y6:AB6"/>
    <mergeCell ref="W6:X6"/>
    <mergeCell ref="M6:V6"/>
    <mergeCell ref="B40:C40"/>
    <mergeCell ref="B41:C41"/>
    <mergeCell ref="B42:C42"/>
    <mergeCell ref="H13:I13"/>
    <mergeCell ref="C13:G13"/>
    <mergeCell ref="J13:N13"/>
    <mergeCell ref="Q13:U13"/>
    <mergeCell ref="V13:W13"/>
    <mergeCell ref="X13:AB13"/>
    <mergeCell ref="M22:O22"/>
    <mergeCell ref="A8:C8"/>
    <mergeCell ref="M8:O8"/>
    <mergeCell ref="G23:I23"/>
    <mergeCell ref="O10:AB10"/>
    <mergeCell ref="A10:N10"/>
    <mergeCell ref="E14:I14"/>
    <mergeCell ref="D16:F16"/>
    <mergeCell ref="G16:I16"/>
    <mergeCell ref="D23:F23"/>
    <mergeCell ref="O4:AB4"/>
    <mergeCell ref="C11:G11"/>
    <mergeCell ref="C12:G12"/>
    <mergeCell ref="A11:B11"/>
    <mergeCell ref="A12:B12"/>
    <mergeCell ref="H11:I11"/>
    <mergeCell ref="H12:I12"/>
    <mergeCell ref="A13:B13"/>
    <mergeCell ref="J11:N11"/>
    <mergeCell ref="J12:N12"/>
    <mergeCell ref="O11:P11"/>
    <mergeCell ref="O12:P12"/>
    <mergeCell ref="Q11:U11"/>
    <mergeCell ref="Q12:U12"/>
    <mergeCell ref="V11:W11"/>
    <mergeCell ref="V12:W12"/>
    <mergeCell ref="O13:P13"/>
    <mergeCell ref="H8:L8"/>
    <mergeCell ref="F8:G8"/>
    <mergeCell ref="D4:H4"/>
    <mergeCell ref="X11:AB11"/>
    <mergeCell ref="X12:AB12"/>
    <mergeCell ref="X8:AB8"/>
    <mergeCell ref="A6:L6"/>
    <mergeCell ref="B43:C43"/>
    <mergeCell ref="B44:C44"/>
    <mergeCell ref="B45:C45"/>
    <mergeCell ref="B46:C46"/>
    <mergeCell ref="B47:C47"/>
    <mergeCell ref="L9:P9"/>
    <mergeCell ref="Z48:AA48"/>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Q48:R48"/>
    <mergeCell ref="S16:U16"/>
    <mergeCell ref="Q49:R49"/>
    <mergeCell ref="Q50:R50"/>
    <mergeCell ref="T49:U49"/>
    <mergeCell ref="T50:U50"/>
    <mergeCell ref="Q54:R54"/>
    <mergeCell ref="Q55:R55"/>
    <mergeCell ref="T54:U54"/>
    <mergeCell ref="T55:U55"/>
    <mergeCell ref="Q58:T58"/>
    <mergeCell ref="U58:X58"/>
    <mergeCell ref="W54:X54"/>
    <mergeCell ref="W55:X55"/>
    <mergeCell ref="Q52:R52"/>
    <mergeCell ref="Q53:R53"/>
    <mergeCell ref="T52:U52"/>
    <mergeCell ref="T53:U53"/>
    <mergeCell ref="W52:X52"/>
    <mergeCell ref="W53:X53"/>
    <mergeCell ref="A52:C53"/>
    <mergeCell ref="A50:C50"/>
    <mergeCell ref="E49:F49"/>
    <mergeCell ref="E50:F50"/>
    <mergeCell ref="H49:I49"/>
    <mergeCell ref="H50:I50"/>
    <mergeCell ref="K49:L49"/>
    <mergeCell ref="H53:I53"/>
    <mergeCell ref="N50:O50"/>
    <mergeCell ref="K53:L53"/>
    <mergeCell ref="N53:O53"/>
    <mergeCell ref="K50:L50"/>
    <mergeCell ref="N49:O49"/>
    <mergeCell ref="X64:AB64"/>
    <mergeCell ref="Z54:AA54"/>
    <mergeCell ref="AB16:AB24"/>
    <mergeCell ref="W49:X49"/>
    <mergeCell ref="W50:X50"/>
    <mergeCell ref="Z49:AA49"/>
    <mergeCell ref="Z50:AA50"/>
    <mergeCell ref="Y61:AA61"/>
    <mergeCell ref="S64:W64"/>
    <mergeCell ref="Z52:AA52"/>
    <mergeCell ref="Z53:AA53"/>
    <mergeCell ref="V18:X18"/>
    <mergeCell ref="V19:X19"/>
    <mergeCell ref="V20:X20"/>
    <mergeCell ref="V21:W21"/>
    <mergeCell ref="Y21:Z21"/>
    <mergeCell ref="S17:U17"/>
    <mergeCell ref="S18:U18"/>
    <mergeCell ref="S19:U19"/>
    <mergeCell ref="S20:U20"/>
    <mergeCell ref="S22:U22"/>
    <mergeCell ref="V24:X24"/>
    <mergeCell ref="W48:X48"/>
    <mergeCell ref="V16:X16"/>
    <mergeCell ref="M61:O61"/>
    <mergeCell ref="M60:O60"/>
    <mergeCell ref="I61:K61"/>
    <mergeCell ref="I60:K60"/>
    <mergeCell ref="A49:C49"/>
    <mergeCell ref="M59:N59"/>
    <mergeCell ref="M58:P58"/>
    <mergeCell ref="I58:L58"/>
    <mergeCell ref="Y16:AA16"/>
    <mergeCell ref="Y17:AA17"/>
    <mergeCell ref="Y18:AA18"/>
    <mergeCell ref="Y19:AA19"/>
    <mergeCell ref="Y20:AA20"/>
    <mergeCell ref="Y22:AA22"/>
    <mergeCell ref="Y23:AA23"/>
    <mergeCell ref="Y24:AA24"/>
    <mergeCell ref="P23:R23"/>
    <mergeCell ref="P24:R24"/>
    <mergeCell ref="V17:X17"/>
    <mergeCell ref="E52:F52"/>
    <mergeCell ref="H52:I52"/>
    <mergeCell ref="K52:L52"/>
    <mergeCell ref="N52:O52"/>
    <mergeCell ref="A48:C48"/>
    <mergeCell ref="C59:D59"/>
    <mergeCell ref="A58:D58"/>
    <mergeCell ref="D64:F64"/>
    <mergeCell ref="G64:H64"/>
    <mergeCell ref="A61:B61"/>
    <mergeCell ref="A60:B60"/>
    <mergeCell ref="A62:B62"/>
    <mergeCell ref="C62:D62"/>
    <mergeCell ref="C60:D60"/>
    <mergeCell ref="C61:D61"/>
    <mergeCell ref="A64:C64"/>
    <mergeCell ref="E62:F62"/>
    <mergeCell ref="G62:H62"/>
    <mergeCell ref="E60:F60"/>
    <mergeCell ref="G60:H60"/>
    <mergeCell ref="E61:F61"/>
    <mergeCell ref="G61:H61"/>
    <mergeCell ref="E58:H58"/>
    <mergeCell ref="G59:H59"/>
    <mergeCell ref="P16:R16"/>
    <mergeCell ref="P17:R17"/>
    <mergeCell ref="P18:R18"/>
    <mergeCell ref="P19:R19"/>
    <mergeCell ref="P20:R20"/>
    <mergeCell ref="P22:R22"/>
    <mergeCell ref="Y1:AB1"/>
    <mergeCell ref="Y2:AB2"/>
    <mergeCell ref="A1:D2"/>
    <mergeCell ref="E1:X1"/>
    <mergeCell ref="E2:X2"/>
    <mergeCell ref="D8:E8"/>
    <mergeCell ref="D17:F17"/>
    <mergeCell ref="G17:I17"/>
    <mergeCell ref="D22:F22"/>
    <mergeCell ref="J17:L17"/>
    <mergeCell ref="M17:O17"/>
    <mergeCell ref="D20:F20"/>
    <mergeCell ref="P21:Q21"/>
    <mergeCell ref="S21:T21"/>
    <mergeCell ref="J19:L19"/>
    <mergeCell ref="M19:O19"/>
    <mergeCell ref="J22:L22"/>
    <mergeCell ref="J18:L18"/>
    <mergeCell ref="A18:C18"/>
    <mergeCell ref="D18:F18"/>
    <mergeCell ref="J20:L20"/>
    <mergeCell ref="M20:O20"/>
    <mergeCell ref="S24:U24"/>
    <mergeCell ref="J21:K21"/>
    <mergeCell ref="M21:N21"/>
    <mergeCell ref="T48:U48"/>
    <mergeCell ref="V22:X22"/>
    <mergeCell ref="V23:X23"/>
    <mergeCell ref="J23:L23"/>
    <mergeCell ref="M23:O23"/>
    <mergeCell ref="S23:U23"/>
    <mergeCell ref="M18:O18"/>
    <mergeCell ref="D21:E21"/>
    <mergeCell ref="G21:H21"/>
    <mergeCell ref="D24:F24"/>
    <mergeCell ref="G24:I24"/>
    <mergeCell ref="J24:L24"/>
    <mergeCell ref="M24:O24"/>
    <mergeCell ref="E48:F48"/>
    <mergeCell ref="H48:I48"/>
    <mergeCell ref="K48:L48"/>
    <mergeCell ref="N48:O48"/>
    <mergeCell ref="U61:W61"/>
    <mergeCell ref="Y60:AA60"/>
    <mergeCell ref="A21:C21"/>
    <mergeCell ref="A22:C22"/>
    <mergeCell ref="A23:C23"/>
    <mergeCell ref="G20:I20"/>
    <mergeCell ref="J16:L16"/>
    <mergeCell ref="M16:O16"/>
    <mergeCell ref="A24:C24"/>
    <mergeCell ref="A55:C55"/>
    <mergeCell ref="E54:F54"/>
    <mergeCell ref="E55:F55"/>
    <mergeCell ref="H54:I54"/>
    <mergeCell ref="K54:L54"/>
    <mergeCell ref="H55:I55"/>
    <mergeCell ref="K55:L55"/>
    <mergeCell ref="N54:O54"/>
    <mergeCell ref="N55:O55"/>
    <mergeCell ref="A54:C54"/>
    <mergeCell ref="A16:C16"/>
    <mergeCell ref="A17:C17"/>
    <mergeCell ref="A19:C19"/>
    <mergeCell ref="A20:C20"/>
    <mergeCell ref="G18:I18"/>
    <mergeCell ref="P8:S8"/>
    <mergeCell ref="T8:W8"/>
    <mergeCell ref="G22:I22"/>
    <mergeCell ref="D19:F19"/>
    <mergeCell ref="G19:I19"/>
    <mergeCell ref="E53:F53"/>
    <mergeCell ref="Z55:AA55"/>
    <mergeCell ref="I62:J62"/>
    <mergeCell ref="K62:L62"/>
    <mergeCell ref="M62:N62"/>
    <mergeCell ref="O62:P62"/>
    <mergeCell ref="Q62:R62"/>
    <mergeCell ref="S62:T62"/>
    <mergeCell ref="U62:V62"/>
    <mergeCell ref="W62:X62"/>
    <mergeCell ref="Y62:Z62"/>
    <mergeCell ref="AA62:AB62"/>
    <mergeCell ref="Y58:AB58"/>
    <mergeCell ref="Y59:Z59"/>
    <mergeCell ref="Q59:R59"/>
    <mergeCell ref="Q60:S60"/>
    <mergeCell ref="Q61:S61"/>
    <mergeCell ref="U59:V59"/>
    <mergeCell ref="U60:W60"/>
  </mergeCells>
  <hyperlinks>
    <hyperlink ref="AB16" r:id="rId1"/>
  </hyperlinks>
  <printOptions horizontalCentered="1"/>
  <pageMargins left="0.78740157480314965" right="0.78740157480314965" top="0.39370078740157483" bottom="0.31496062992125984" header="0.51181102362204722" footer="0.19685039370078741"/>
  <pageSetup paperSize="9" scale="58" orientation="landscape" r:id="rId2"/>
  <headerFooter alignWithMargins="0">
    <oddFooter>&amp;L&amp;6&amp;Z&amp;F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89" r:id="rId5" name="Drop Down 9">
              <controlPr defaultSize="0" autoLine="0" autoPict="0">
                <anchor moveWithCells="1">
                  <from>
                    <xdr:col>3</xdr:col>
                    <xdr:colOff>428625</xdr:colOff>
                    <xdr:row>14</xdr:row>
                    <xdr:rowOff>9525</xdr:rowOff>
                  </from>
                  <to>
                    <xdr:col>7</xdr:col>
                    <xdr:colOff>371475</xdr:colOff>
                    <xdr:row>15</xdr:row>
                    <xdr:rowOff>0</xdr:rowOff>
                  </to>
                </anchor>
              </controlPr>
            </control>
          </mc:Choice>
        </mc:AlternateContent>
        <mc:AlternateContent xmlns:mc="http://schemas.openxmlformats.org/markup-compatibility/2006">
          <mc:Choice Requires="x14">
            <control shapeId="20494" r:id="rId6" name="Drop Down 14">
              <controlPr defaultSize="0" autoLine="0" autoPict="0">
                <anchor moveWithCells="1">
                  <from>
                    <xdr:col>3</xdr:col>
                    <xdr:colOff>19050</xdr:colOff>
                    <xdr:row>16</xdr:row>
                    <xdr:rowOff>9525</xdr:rowOff>
                  </from>
                  <to>
                    <xdr:col>5</xdr:col>
                    <xdr:colOff>314325</xdr:colOff>
                    <xdr:row>16</xdr:row>
                    <xdr:rowOff>180975</xdr:rowOff>
                  </to>
                </anchor>
              </controlPr>
            </control>
          </mc:Choice>
        </mc:AlternateContent>
        <mc:AlternateContent xmlns:mc="http://schemas.openxmlformats.org/markup-compatibility/2006">
          <mc:Choice Requires="x14">
            <control shapeId="20495" r:id="rId7" name="Drop Down 15">
              <controlPr defaultSize="0" autoLine="0" autoPict="0">
                <anchor moveWithCells="1">
                  <from>
                    <xdr:col>6</xdr:col>
                    <xdr:colOff>19050</xdr:colOff>
                    <xdr:row>16</xdr:row>
                    <xdr:rowOff>9525</xdr:rowOff>
                  </from>
                  <to>
                    <xdr:col>8</xdr:col>
                    <xdr:colOff>295275</xdr:colOff>
                    <xdr:row>16</xdr:row>
                    <xdr:rowOff>180975</xdr:rowOff>
                  </to>
                </anchor>
              </controlPr>
            </control>
          </mc:Choice>
        </mc:AlternateContent>
        <mc:AlternateContent xmlns:mc="http://schemas.openxmlformats.org/markup-compatibility/2006">
          <mc:Choice Requires="x14">
            <control shapeId="20496" r:id="rId8" name="Drop Down 16">
              <controlPr defaultSize="0" autoLine="0" autoPict="0">
                <anchor moveWithCells="1">
                  <from>
                    <xdr:col>9</xdr:col>
                    <xdr:colOff>19050</xdr:colOff>
                    <xdr:row>16</xdr:row>
                    <xdr:rowOff>9525</xdr:rowOff>
                  </from>
                  <to>
                    <xdr:col>11</xdr:col>
                    <xdr:colOff>276225</xdr:colOff>
                    <xdr:row>16</xdr:row>
                    <xdr:rowOff>180975</xdr:rowOff>
                  </to>
                </anchor>
              </controlPr>
            </control>
          </mc:Choice>
        </mc:AlternateContent>
        <mc:AlternateContent xmlns:mc="http://schemas.openxmlformats.org/markup-compatibility/2006">
          <mc:Choice Requires="x14">
            <control shapeId="20497" r:id="rId9" name="Drop Down 17">
              <controlPr defaultSize="0" autoLine="0" autoPict="0">
                <anchor moveWithCells="1">
                  <from>
                    <xdr:col>12</xdr:col>
                    <xdr:colOff>19050</xdr:colOff>
                    <xdr:row>16</xdr:row>
                    <xdr:rowOff>9525</xdr:rowOff>
                  </from>
                  <to>
                    <xdr:col>14</xdr:col>
                    <xdr:colOff>314325</xdr:colOff>
                    <xdr:row>16</xdr:row>
                    <xdr:rowOff>180975</xdr:rowOff>
                  </to>
                </anchor>
              </controlPr>
            </control>
          </mc:Choice>
        </mc:AlternateContent>
        <mc:AlternateContent xmlns:mc="http://schemas.openxmlformats.org/markup-compatibility/2006">
          <mc:Choice Requires="x14">
            <control shapeId="20498" r:id="rId10" name="Drop Down 18">
              <controlPr defaultSize="0" autoLine="0" autoPict="0">
                <anchor moveWithCells="1">
                  <from>
                    <xdr:col>3</xdr:col>
                    <xdr:colOff>19050</xdr:colOff>
                    <xdr:row>18</xdr:row>
                    <xdr:rowOff>47625</xdr:rowOff>
                  </from>
                  <to>
                    <xdr:col>5</xdr:col>
                    <xdr:colOff>390525</xdr:colOff>
                    <xdr:row>18</xdr:row>
                    <xdr:rowOff>180975</xdr:rowOff>
                  </to>
                </anchor>
              </controlPr>
            </control>
          </mc:Choice>
        </mc:AlternateContent>
        <mc:AlternateContent xmlns:mc="http://schemas.openxmlformats.org/markup-compatibility/2006">
          <mc:Choice Requires="x14">
            <control shapeId="20499" r:id="rId11" name="Drop Down 19">
              <controlPr defaultSize="0" autoLine="0" autoPict="0">
                <anchor moveWithCells="1">
                  <from>
                    <xdr:col>6</xdr:col>
                    <xdr:colOff>19050</xdr:colOff>
                    <xdr:row>18</xdr:row>
                    <xdr:rowOff>47625</xdr:rowOff>
                  </from>
                  <to>
                    <xdr:col>8</xdr:col>
                    <xdr:colOff>390525</xdr:colOff>
                    <xdr:row>18</xdr:row>
                    <xdr:rowOff>180975</xdr:rowOff>
                  </to>
                </anchor>
              </controlPr>
            </control>
          </mc:Choice>
        </mc:AlternateContent>
        <mc:AlternateContent xmlns:mc="http://schemas.openxmlformats.org/markup-compatibility/2006">
          <mc:Choice Requires="x14">
            <control shapeId="20500" r:id="rId12" name="Drop Down 20">
              <controlPr defaultSize="0" autoLine="0" autoPict="0">
                <anchor moveWithCells="1">
                  <from>
                    <xdr:col>9</xdr:col>
                    <xdr:colOff>19050</xdr:colOff>
                    <xdr:row>18</xdr:row>
                    <xdr:rowOff>47625</xdr:rowOff>
                  </from>
                  <to>
                    <xdr:col>11</xdr:col>
                    <xdr:colOff>390525</xdr:colOff>
                    <xdr:row>18</xdr:row>
                    <xdr:rowOff>180975</xdr:rowOff>
                  </to>
                </anchor>
              </controlPr>
            </control>
          </mc:Choice>
        </mc:AlternateContent>
        <mc:AlternateContent xmlns:mc="http://schemas.openxmlformats.org/markup-compatibility/2006">
          <mc:Choice Requires="x14">
            <control shapeId="20501" r:id="rId13" name="Drop Down 21">
              <controlPr defaultSize="0" autoLine="0" autoPict="0">
                <anchor moveWithCells="1">
                  <from>
                    <xdr:col>12</xdr:col>
                    <xdr:colOff>9525</xdr:colOff>
                    <xdr:row>18</xdr:row>
                    <xdr:rowOff>38100</xdr:rowOff>
                  </from>
                  <to>
                    <xdr:col>14</xdr:col>
                    <xdr:colOff>381000</xdr:colOff>
                    <xdr:row>18</xdr:row>
                    <xdr:rowOff>171450</xdr:rowOff>
                  </to>
                </anchor>
              </controlPr>
            </control>
          </mc:Choice>
        </mc:AlternateContent>
        <mc:AlternateContent xmlns:mc="http://schemas.openxmlformats.org/markup-compatibility/2006">
          <mc:Choice Requires="x14">
            <control shapeId="20504" r:id="rId14" name="Drop Down 24">
              <controlPr defaultSize="0" autoLine="0" autoPict="0">
                <anchor moveWithCells="1">
                  <from>
                    <xdr:col>3</xdr:col>
                    <xdr:colOff>19050</xdr:colOff>
                    <xdr:row>17</xdr:row>
                    <xdr:rowOff>47625</xdr:rowOff>
                  </from>
                  <to>
                    <xdr:col>5</xdr:col>
                    <xdr:colOff>390525</xdr:colOff>
                    <xdr:row>17</xdr:row>
                    <xdr:rowOff>180975</xdr:rowOff>
                  </to>
                </anchor>
              </controlPr>
            </control>
          </mc:Choice>
        </mc:AlternateContent>
        <mc:AlternateContent xmlns:mc="http://schemas.openxmlformats.org/markup-compatibility/2006">
          <mc:Choice Requires="x14">
            <control shapeId="20505" r:id="rId15" name="Drop Down 25">
              <controlPr defaultSize="0" autoLine="0" autoPict="0">
                <anchor moveWithCells="1">
                  <from>
                    <xdr:col>6</xdr:col>
                    <xdr:colOff>19050</xdr:colOff>
                    <xdr:row>17</xdr:row>
                    <xdr:rowOff>47625</xdr:rowOff>
                  </from>
                  <to>
                    <xdr:col>8</xdr:col>
                    <xdr:colOff>390525</xdr:colOff>
                    <xdr:row>17</xdr:row>
                    <xdr:rowOff>180975</xdr:rowOff>
                  </to>
                </anchor>
              </controlPr>
            </control>
          </mc:Choice>
        </mc:AlternateContent>
        <mc:AlternateContent xmlns:mc="http://schemas.openxmlformats.org/markup-compatibility/2006">
          <mc:Choice Requires="x14">
            <control shapeId="20506" r:id="rId16" name="Drop Down 26">
              <controlPr defaultSize="0" autoLine="0" autoPict="0">
                <anchor moveWithCells="1">
                  <from>
                    <xdr:col>9</xdr:col>
                    <xdr:colOff>19050</xdr:colOff>
                    <xdr:row>17</xdr:row>
                    <xdr:rowOff>47625</xdr:rowOff>
                  </from>
                  <to>
                    <xdr:col>11</xdr:col>
                    <xdr:colOff>390525</xdr:colOff>
                    <xdr:row>17</xdr:row>
                    <xdr:rowOff>180975</xdr:rowOff>
                  </to>
                </anchor>
              </controlPr>
            </control>
          </mc:Choice>
        </mc:AlternateContent>
        <mc:AlternateContent xmlns:mc="http://schemas.openxmlformats.org/markup-compatibility/2006">
          <mc:Choice Requires="x14">
            <control shapeId="20507" r:id="rId17" name="Drop Down 27">
              <controlPr defaultSize="0" autoLine="0" autoPict="0">
                <anchor moveWithCells="1">
                  <from>
                    <xdr:col>12</xdr:col>
                    <xdr:colOff>9525</xdr:colOff>
                    <xdr:row>17</xdr:row>
                    <xdr:rowOff>38100</xdr:rowOff>
                  </from>
                  <to>
                    <xdr:col>14</xdr:col>
                    <xdr:colOff>381000</xdr:colOff>
                    <xdr:row>17</xdr:row>
                    <xdr:rowOff>171450</xdr:rowOff>
                  </to>
                </anchor>
              </controlPr>
            </control>
          </mc:Choice>
        </mc:AlternateContent>
        <mc:AlternateContent xmlns:mc="http://schemas.openxmlformats.org/markup-compatibility/2006">
          <mc:Choice Requires="x14">
            <control shapeId="20510" r:id="rId18" name="Drop Down 30">
              <controlPr defaultSize="0" autoLine="0" autoPict="0">
                <anchor moveWithCells="1">
                  <from>
                    <xdr:col>15</xdr:col>
                    <xdr:colOff>19050</xdr:colOff>
                    <xdr:row>16</xdr:row>
                    <xdr:rowOff>9525</xdr:rowOff>
                  </from>
                  <to>
                    <xdr:col>17</xdr:col>
                    <xdr:colOff>314325</xdr:colOff>
                    <xdr:row>16</xdr:row>
                    <xdr:rowOff>180975</xdr:rowOff>
                  </to>
                </anchor>
              </controlPr>
            </control>
          </mc:Choice>
        </mc:AlternateContent>
        <mc:AlternateContent xmlns:mc="http://schemas.openxmlformats.org/markup-compatibility/2006">
          <mc:Choice Requires="x14">
            <control shapeId="20511" r:id="rId19" name="Drop Down 31">
              <controlPr defaultSize="0" autoLine="0" autoPict="0">
                <anchor moveWithCells="1">
                  <from>
                    <xdr:col>15</xdr:col>
                    <xdr:colOff>9525</xdr:colOff>
                    <xdr:row>18</xdr:row>
                    <xdr:rowOff>38100</xdr:rowOff>
                  </from>
                  <to>
                    <xdr:col>17</xdr:col>
                    <xdr:colOff>381000</xdr:colOff>
                    <xdr:row>18</xdr:row>
                    <xdr:rowOff>171450</xdr:rowOff>
                  </to>
                </anchor>
              </controlPr>
            </control>
          </mc:Choice>
        </mc:AlternateContent>
        <mc:AlternateContent xmlns:mc="http://schemas.openxmlformats.org/markup-compatibility/2006">
          <mc:Choice Requires="x14">
            <control shapeId="20512" r:id="rId20" name="Drop Down 32">
              <controlPr defaultSize="0" autoLine="0" autoPict="0">
                <anchor moveWithCells="1">
                  <from>
                    <xdr:col>15</xdr:col>
                    <xdr:colOff>9525</xdr:colOff>
                    <xdr:row>17</xdr:row>
                    <xdr:rowOff>38100</xdr:rowOff>
                  </from>
                  <to>
                    <xdr:col>17</xdr:col>
                    <xdr:colOff>381000</xdr:colOff>
                    <xdr:row>17</xdr:row>
                    <xdr:rowOff>171450</xdr:rowOff>
                  </to>
                </anchor>
              </controlPr>
            </control>
          </mc:Choice>
        </mc:AlternateContent>
        <mc:AlternateContent xmlns:mc="http://schemas.openxmlformats.org/markup-compatibility/2006">
          <mc:Choice Requires="x14">
            <control shapeId="20513" r:id="rId21" name="Drop Down 33">
              <controlPr defaultSize="0" autoLine="0" autoPict="0">
                <anchor moveWithCells="1">
                  <from>
                    <xdr:col>18</xdr:col>
                    <xdr:colOff>19050</xdr:colOff>
                    <xdr:row>16</xdr:row>
                    <xdr:rowOff>9525</xdr:rowOff>
                  </from>
                  <to>
                    <xdr:col>20</xdr:col>
                    <xdr:colOff>314325</xdr:colOff>
                    <xdr:row>16</xdr:row>
                    <xdr:rowOff>180975</xdr:rowOff>
                  </to>
                </anchor>
              </controlPr>
            </control>
          </mc:Choice>
        </mc:AlternateContent>
        <mc:AlternateContent xmlns:mc="http://schemas.openxmlformats.org/markup-compatibility/2006">
          <mc:Choice Requires="x14">
            <control shapeId="20514" r:id="rId22" name="Drop Down 34">
              <controlPr defaultSize="0" autoLine="0" autoPict="0">
                <anchor moveWithCells="1">
                  <from>
                    <xdr:col>18</xdr:col>
                    <xdr:colOff>9525</xdr:colOff>
                    <xdr:row>18</xdr:row>
                    <xdr:rowOff>38100</xdr:rowOff>
                  </from>
                  <to>
                    <xdr:col>20</xdr:col>
                    <xdr:colOff>381000</xdr:colOff>
                    <xdr:row>18</xdr:row>
                    <xdr:rowOff>171450</xdr:rowOff>
                  </to>
                </anchor>
              </controlPr>
            </control>
          </mc:Choice>
        </mc:AlternateContent>
        <mc:AlternateContent xmlns:mc="http://schemas.openxmlformats.org/markup-compatibility/2006">
          <mc:Choice Requires="x14">
            <control shapeId="20515" r:id="rId23" name="Drop Down 35">
              <controlPr defaultSize="0" autoLine="0" autoPict="0">
                <anchor moveWithCells="1">
                  <from>
                    <xdr:col>18</xdr:col>
                    <xdr:colOff>9525</xdr:colOff>
                    <xdr:row>17</xdr:row>
                    <xdr:rowOff>38100</xdr:rowOff>
                  </from>
                  <to>
                    <xdr:col>20</xdr:col>
                    <xdr:colOff>381000</xdr:colOff>
                    <xdr:row>17</xdr:row>
                    <xdr:rowOff>171450</xdr:rowOff>
                  </to>
                </anchor>
              </controlPr>
            </control>
          </mc:Choice>
        </mc:AlternateContent>
        <mc:AlternateContent xmlns:mc="http://schemas.openxmlformats.org/markup-compatibility/2006">
          <mc:Choice Requires="x14">
            <control shapeId="20516" r:id="rId24" name="Drop Down 36">
              <controlPr defaultSize="0" autoLine="0" autoPict="0">
                <anchor moveWithCells="1">
                  <from>
                    <xdr:col>21</xdr:col>
                    <xdr:colOff>19050</xdr:colOff>
                    <xdr:row>16</xdr:row>
                    <xdr:rowOff>9525</xdr:rowOff>
                  </from>
                  <to>
                    <xdr:col>23</xdr:col>
                    <xdr:colOff>314325</xdr:colOff>
                    <xdr:row>16</xdr:row>
                    <xdr:rowOff>180975</xdr:rowOff>
                  </to>
                </anchor>
              </controlPr>
            </control>
          </mc:Choice>
        </mc:AlternateContent>
        <mc:AlternateContent xmlns:mc="http://schemas.openxmlformats.org/markup-compatibility/2006">
          <mc:Choice Requires="x14">
            <control shapeId="20517" r:id="rId25" name="Drop Down 37">
              <controlPr defaultSize="0" autoLine="0" autoPict="0">
                <anchor moveWithCells="1">
                  <from>
                    <xdr:col>21</xdr:col>
                    <xdr:colOff>9525</xdr:colOff>
                    <xdr:row>18</xdr:row>
                    <xdr:rowOff>38100</xdr:rowOff>
                  </from>
                  <to>
                    <xdr:col>23</xdr:col>
                    <xdr:colOff>381000</xdr:colOff>
                    <xdr:row>18</xdr:row>
                    <xdr:rowOff>171450</xdr:rowOff>
                  </to>
                </anchor>
              </controlPr>
            </control>
          </mc:Choice>
        </mc:AlternateContent>
        <mc:AlternateContent xmlns:mc="http://schemas.openxmlformats.org/markup-compatibility/2006">
          <mc:Choice Requires="x14">
            <control shapeId="20518" r:id="rId26" name="Drop Down 38">
              <controlPr defaultSize="0" autoLine="0" autoPict="0">
                <anchor moveWithCells="1">
                  <from>
                    <xdr:col>21</xdr:col>
                    <xdr:colOff>9525</xdr:colOff>
                    <xdr:row>17</xdr:row>
                    <xdr:rowOff>38100</xdr:rowOff>
                  </from>
                  <to>
                    <xdr:col>23</xdr:col>
                    <xdr:colOff>381000</xdr:colOff>
                    <xdr:row>17</xdr:row>
                    <xdr:rowOff>171450</xdr:rowOff>
                  </to>
                </anchor>
              </controlPr>
            </control>
          </mc:Choice>
        </mc:AlternateContent>
        <mc:AlternateContent xmlns:mc="http://schemas.openxmlformats.org/markup-compatibility/2006">
          <mc:Choice Requires="x14">
            <control shapeId="20519" r:id="rId27" name="Drop Down 39">
              <controlPr defaultSize="0" autoLine="0" autoPict="0">
                <anchor moveWithCells="1">
                  <from>
                    <xdr:col>24</xdr:col>
                    <xdr:colOff>19050</xdr:colOff>
                    <xdr:row>16</xdr:row>
                    <xdr:rowOff>9525</xdr:rowOff>
                  </from>
                  <to>
                    <xdr:col>26</xdr:col>
                    <xdr:colOff>314325</xdr:colOff>
                    <xdr:row>16</xdr:row>
                    <xdr:rowOff>180975</xdr:rowOff>
                  </to>
                </anchor>
              </controlPr>
            </control>
          </mc:Choice>
        </mc:AlternateContent>
        <mc:AlternateContent xmlns:mc="http://schemas.openxmlformats.org/markup-compatibility/2006">
          <mc:Choice Requires="x14">
            <control shapeId="20520" r:id="rId28" name="Drop Down 40">
              <controlPr defaultSize="0" autoLine="0" autoPict="0">
                <anchor moveWithCells="1">
                  <from>
                    <xdr:col>24</xdr:col>
                    <xdr:colOff>9525</xdr:colOff>
                    <xdr:row>18</xdr:row>
                    <xdr:rowOff>38100</xdr:rowOff>
                  </from>
                  <to>
                    <xdr:col>26</xdr:col>
                    <xdr:colOff>381000</xdr:colOff>
                    <xdr:row>18</xdr:row>
                    <xdr:rowOff>171450</xdr:rowOff>
                  </to>
                </anchor>
              </controlPr>
            </control>
          </mc:Choice>
        </mc:AlternateContent>
        <mc:AlternateContent xmlns:mc="http://schemas.openxmlformats.org/markup-compatibility/2006">
          <mc:Choice Requires="x14">
            <control shapeId="20521" r:id="rId29" name="Drop Down 41">
              <controlPr defaultSize="0" autoLine="0" autoPict="0">
                <anchor moveWithCells="1">
                  <from>
                    <xdr:col>24</xdr:col>
                    <xdr:colOff>9525</xdr:colOff>
                    <xdr:row>17</xdr:row>
                    <xdr:rowOff>38100</xdr:rowOff>
                  </from>
                  <to>
                    <xdr:col>26</xdr:col>
                    <xdr:colOff>381000</xdr:colOff>
                    <xdr:row>17</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10"/>
  </sheetPr>
  <dimension ref="A1:W861"/>
  <sheetViews>
    <sheetView zoomScale="90" zoomScaleNormal="90" workbookViewId="0">
      <selection activeCell="I24" sqref="I24"/>
    </sheetView>
  </sheetViews>
  <sheetFormatPr baseColWidth="10" defaultRowHeight="12.75"/>
  <cols>
    <col min="1" max="1" width="11.42578125" style="19"/>
    <col min="2" max="2" width="11.42578125" style="56"/>
    <col min="5" max="6" width="11.42578125" style="2"/>
    <col min="7" max="8" width="11.42578125" style="8"/>
    <col min="9" max="9" width="31" bestFit="1" customWidth="1"/>
    <col min="10" max="12" width="20.5703125" bestFit="1" customWidth="1"/>
    <col min="13" max="14" width="20" bestFit="1" customWidth="1"/>
    <col min="15" max="15" width="16.7109375" bestFit="1" customWidth="1"/>
    <col min="16" max="16" width="18.5703125" bestFit="1" customWidth="1"/>
  </cols>
  <sheetData>
    <row r="1" spans="1:23">
      <c r="A1" s="19">
        <v>16</v>
      </c>
      <c r="C1">
        <v>0</v>
      </c>
      <c r="E1" s="79">
        <v>0.22</v>
      </c>
      <c r="F1" s="79">
        <v>0.06</v>
      </c>
      <c r="G1" s="80"/>
      <c r="H1" s="80"/>
      <c r="M1" s="10"/>
    </row>
    <row r="2" spans="1:23">
      <c r="A2" s="19">
        <v>16.100000000000001</v>
      </c>
      <c r="C2">
        <v>1</v>
      </c>
      <c r="E2" s="19">
        <f t="shared" ref="E2:E65" si="0">ROUND((E$141-E$1)/140*G2+E$1,2)</f>
        <v>0.22</v>
      </c>
      <c r="F2" s="19">
        <f t="shared" ref="F2:F65" si="1">ROUND((F$141-F$1)/140*G2+F$1,2)</f>
        <v>0.06</v>
      </c>
      <c r="G2" s="8">
        <v>1</v>
      </c>
      <c r="I2" t="s">
        <v>114</v>
      </c>
      <c r="J2" s="12" t="s">
        <v>384</v>
      </c>
      <c r="K2" s="12" t="s">
        <v>385</v>
      </c>
      <c r="L2" s="12" t="s">
        <v>386</v>
      </c>
      <c r="M2" s="12" t="s">
        <v>379</v>
      </c>
      <c r="N2" s="12" t="s">
        <v>380</v>
      </c>
      <c r="O2" s="12" t="s">
        <v>381</v>
      </c>
      <c r="P2" s="12" t="s">
        <v>382</v>
      </c>
    </row>
    <row r="3" spans="1:23" ht="14.25">
      <c r="A3" s="19">
        <v>16.2</v>
      </c>
      <c r="C3">
        <v>2</v>
      </c>
      <c r="E3" s="19">
        <f t="shared" si="0"/>
        <v>0.22</v>
      </c>
      <c r="F3" s="19">
        <f t="shared" si="1"/>
        <v>0.06</v>
      </c>
      <c r="G3" s="81">
        <v>2</v>
      </c>
      <c r="H3" s="81"/>
      <c r="I3" s="20" t="s">
        <v>94</v>
      </c>
      <c r="J3" s="2" t="str">
        <f>'3_Anzeichnungsprotokoll'!C60</f>
        <v/>
      </c>
      <c r="K3" s="2" t="str">
        <f>'3_Anzeichnungsprotokoll'!G60</f>
        <v/>
      </c>
      <c r="L3" s="2" t="str">
        <f>'3_Anzeichnungsprotokoll'!L60</f>
        <v/>
      </c>
      <c r="M3" s="2" t="str">
        <f>'3_Anzeichnungsprotokoll'!P60</f>
        <v/>
      </c>
      <c r="N3" s="2" t="str">
        <f>'3_Anzeichnungsprotokoll'!T60</f>
        <v/>
      </c>
      <c r="O3" s="2" t="str">
        <f>'3_Anzeichnungsprotokoll'!X60</f>
        <v/>
      </c>
      <c r="P3" s="2" t="str">
        <f>'3_Anzeichnungsprotokoll'!AB60</f>
        <v/>
      </c>
      <c r="Q3" s="5"/>
      <c r="S3" s="5"/>
      <c r="T3" s="5"/>
      <c r="U3" s="5"/>
      <c r="V3" s="5"/>
      <c r="W3" s="5"/>
    </row>
    <row r="4" spans="1:23" ht="14.25">
      <c r="A4" s="19">
        <v>16.3</v>
      </c>
      <c r="C4">
        <v>3</v>
      </c>
      <c r="E4" s="19">
        <f t="shared" si="0"/>
        <v>0.23</v>
      </c>
      <c r="F4" s="19">
        <f t="shared" si="1"/>
        <v>0.06</v>
      </c>
      <c r="G4" s="8">
        <v>3</v>
      </c>
      <c r="I4" t="s">
        <v>113</v>
      </c>
      <c r="J4" s="5" t="e">
        <f>MATCH(J3,$B:$B,1)</f>
        <v>#N/A</v>
      </c>
      <c r="K4" s="5" t="e">
        <f>MATCH(K3,$B:$B,1)</f>
        <v>#N/A</v>
      </c>
      <c r="L4" s="5" t="e">
        <f>MATCH(L3,$B:$B,1)</f>
        <v>#N/A</v>
      </c>
      <c r="M4" s="5" t="e">
        <f>MATCH(M3,$B:$B,1)</f>
        <v>#N/A</v>
      </c>
      <c r="N4" s="5" t="e">
        <f t="shared" ref="N4:P4" si="2">MATCH(N3,$B:$B,1)</f>
        <v>#N/A</v>
      </c>
      <c r="O4" s="5" t="e">
        <f t="shared" si="2"/>
        <v>#N/A</v>
      </c>
      <c r="P4" s="5" t="e">
        <f t="shared" si="2"/>
        <v>#N/A</v>
      </c>
      <c r="R4" s="5"/>
      <c r="S4" s="5"/>
      <c r="T4" s="5"/>
      <c r="U4" s="5"/>
      <c r="V4" s="5"/>
      <c r="W4" s="5"/>
    </row>
    <row r="5" spans="1:23" ht="14.25">
      <c r="A5" s="19">
        <v>16.399999999999999</v>
      </c>
      <c r="C5">
        <v>4</v>
      </c>
      <c r="E5" s="19">
        <f t="shared" si="0"/>
        <v>0.23</v>
      </c>
      <c r="F5" s="19">
        <f t="shared" si="1"/>
        <v>0.06</v>
      </c>
      <c r="G5" s="81">
        <v>4</v>
      </c>
      <c r="H5" s="81"/>
      <c r="I5" s="12" t="s">
        <v>116</v>
      </c>
      <c r="J5" s="15" t="e">
        <f>INDEX($A:$A,J4,1)</f>
        <v>#N/A</v>
      </c>
      <c r="K5" s="15" t="e">
        <f t="shared" ref="K5:P5" si="3">INDEX($A:$A,K4,1)</f>
        <v>#N/A</v>
      </c>
      <c r="L5" s="15" t="e">
        <f t="shared" ref="L5" si="4">INDEX($A:$A,L4,1)</f>
        <v>#N/A</v>
      </c>
      <c r="M5" s="15" t="e">
        <f t="shared" si="3"/>
        <v>#N/A</v>
      </c>
      <c r="N5" s="15" t="e">
        <f t="shared" si="3"/>
        <v>#N/A</v>
      </c>
      <c r="O5" s="15" t="e">
        <f t="shared" si="3"/>
        <v>#N/A</v>
      </c>
      <c r="P5" s="15" t="e">
        <f t="shared" si="3"/>
        <v>#N/A</v>
      </c>
      <c r="R5" s="5"/>
      <c r="S5" s="5"/>
      <c r="T5" s="5"/>
      <c r="U5" s="5"/>
      <c r="V5" s="5"/>
      <c r="W5" s="5"/>
    </row>
    <row r="6" spans="1:23" ht="14.25">
      <c r="A6" s="19">
        <v>16.5</v>
      </c>
      <c r="C6">
        <v>5</v>
      </c>
      <c r="E6" s="19">
        <f t="shared" si="0"/>
        <v>0.23</v>
      </c>
      <c r="F6" s="19">
        <f t="shared" si="1"/>
        <v>7.0000000000000007E-2</v>
      </c>
      <c r="G6" s="8">
        <v>5</v>
      </c>
      <c r="I6" s="13"/>
      <c r="M6" s="5"/>
      <c r="O6" s="5"/>
      <c r="P6" s="5"/>
      <c r="R6" s="5"/>
      <c r="S6" s="5"/>
      <c r="T6" s="5"/>
      <c r="U6" s="5"/>
      <c r="V6" s="5"/>
      <c r="W6" s="5"/>
    </row>
    <row r="7" spans="1:23" ht="14.25">
      <c r="A7" s="19">
        <v>16.600000000000001</v>
      </c>
      <c r="C7">
        <v>6</v>
      </c>
      <c r="E7" s="19">
        <f t="shared" si="0"/>
        <v>0.23</v>
      </c>
      <c r="F7" s="19">
        <f t="shared" si="1"/>
        <v>7.0000000000000007E-2</v>
      </c>
      <c r="G7" s="81">
        <v>6</v>
      </c>
      <c r="H7" s="81"/>
      <c r="I7" s="60" t="s">
        <v>93</v>
      </c>
      <c r="J7" s="61" t="e">
        <f>ROUND('3_Anzeichnungsprotokoll'!#REF!/'3_Anzeichnungsprotokoll'!C59,2)</f>
        <v>#REF!</v>
      </c>
      <c r="K7" s="61" t="e">
        <f>ROUND('3_Anzeichnungsprotokoll'!#REF!/'3_Anzeichnungsprotokoll'!G59,2)</f>
        <v>#REF!</v>
      </c>
      <c r="L7" s="61" t="e">
        <f>ROUND('3_Anzeichnungsprotokoll'!#REF!/'3_Anzeichnungsprotokoll'!L59,2)</f>
        <v>#REF!</v>
      </c>
      <c r="M7" s="61" t="e">
        <f>ROUND('3_Anzeichnungsprotokoll'!#REF!/'3_Anzeichnungsprotokoll'!P59,2)</f>
        <v>#REF!</v>
      </c>
      <c r="N7" s="61" t="e">
        <f>ROUND('3_Anzeichnungsprotokoll'!#REF!/'3_Anzeichnungsprotokoll'!T59,2)</f>
        <v>#REF!</v>
      </c>
      <c r="O7" s="61" t="e">
        <f>ROUND('3_Anzeichnungsprotokoll'!#REF!/'3_Anzeichnungsprotokoll'!X59,2)</f>
        <v>#REF!</v>
      </c>
      <c r="P7" s="61" t="e">
        <f>ROUND('3_Anzeichnungsprotokoll'!#REF!/'3_Anzeichnungsprotokoll'!AB59,2)</f>
        <v>#REF!</v>
      </c>
      <c r="Q7" s="10"/>
      <c r="R7" s="10"/>
      <c r="S7" s="10"/>
      <c r="T7" s="10"/>
      <c r="U7" s="10"/>
      <c r="V7" s="10"/>
      <c r="W7" s="10"/>
    </row>
    <row r="8" spans="1:23" ht="14.25">
      <c r="A8" s="19">
        <v>16.7</v>
      </c>
      <c r="C8">
        <v>7</v>
      </c>
      <c r="E8" s="19">
        <f t="shared" si="0"/>
        <v>0.23</v>
      </c>
      <c r="F8" s="19">
        <f t="shared" si="1"/>
        <v>7.0000000000000007E-2</v>
      </c>
      <c r="G8" s="8">
        <v>7</v>
      </c>
      <c r="I8" t="s">
        <v>113</v>
      </c>
      <c r="J8" s="5" t="e">
        <f>MATCH(J7,$B:$B,1)</f>
        <v>#REF!</v>
      </c>
      <c r="K8" s="5" t="e">
        <f>MATCH(K7,$B:$B,1)</f>
        <v>#REF!</v>
      </c>
      <c r="L8" s="5" t="e">
        <f>MATCH(L7,$B:$B,1)</f>
        <v>#REF!</v>
      </c>
      <c r="M8" s="5" t="e">
        <f>MATCH(M7,$B:$B,1)</f>
        <v>#REF!</v>
      </c>
      <c r="N8" s="5" t="e">
        <f t="shared" ref="N8:P8" si="5">MATCH(N7,$B:$B,1)</f>
        <v>#REF!</v>
      </c>
      <c r="O8" s="5" t="e">
        <f t="shared" si="5"/>
        <v>#REF!</v>
      </c>
      <c r="P8" s="5" t="e">
        <f t="shared" si="5"/>
        <v>#REF!</v>
      </c>
      <c r="Q8" s="10"/>
      <c r="R8" s="10"/>
      <c r="S8" s="10"/>
      <c r="T8" s="10"/>
      <c r="U8" s="10"/>
      <c r="V8" s="10"/>
      <c r="W8" s="10"/>
    </row>
    <row r="9" spans="1:23" ht="14.25">
      <c r="A9" s="19">
        <v>16.8</v>
      </c>
      <c r="C9">
        <v>8</v>
      </c>
      <c r="E9" s="19">
        <f t="shared" si="0"/>
        <v>0.24</v>
      </c>
      <c r="F9" s="19">
        <f t="shared" si="1"/>
        <v>7.0000000000000007E-2</v>
      </c>
      <c r="G9" s="81">
        <v>8</v>
      </c>
      <c r="H9" s="81"/>
      <c r="I9" s="12" t="s">
        <v>126</v>
      </c>
      <c r="J9" s="15" t="e">
        <f>INDEX($A:$A,J8,1)</f>
        <v>#REF!</v>
      </c>
      <c r="K9" s="15" t="e">
        <f t="shared" ref="K9:L9" si="6">INDEX($A:$A,K8,1)</f>
        <v>#REF!</v>
      </c>
      <c r="L9" s="15" t="e">
        <f t="shared" si="6"/>
        <v>#REF!</v>
      </c>
      <c r="M9" s="15" t="e">
        <f t="shared" ref="M9:P9" si="7">INDEX($A:$A,M8,1)</f>
        <v>#REF!</v>
      </c>
      <c r="N9" s="15" t="e">
        <f t="shared" si="7"/>
        <v>#REF!</v>
      </c>
      <c r="O9" s="15" t="e">
        <f t="shared" si="7"/>
        <v>#REF!</v>
      </c>
      <c r="P9" s="15" t="e">
        <f t="shared" si="7"/>
        <v>#REF!</v>
      </c>
      <c r="Q9" s="10"/>
      <c r="R9" s="10"/>
      <c r="S9" s="10"/>
      <c r="T9" s="10"/>
      <c r="U9" s="10"/>
      <c r="V9" s="10"/>
      <c r="W9" s="10"/>
    </row>
    <row r="10" spans="1:23">
      <c r="A10" s="19">
        <v>16.899999999999999</v>
      </c>
      <c r="C10">
        <v>9</v>
      </c>
      <c r="E10" s="19">
        <f t="shared" si="0"/>
        <v>0.24</v>
      </c>
      <c r="F10" s="19">
        <f t="shared" si="1"/>
        <v>7.0000000000000007E-2</v>
      </c>
      <c r="G10" s="8">
        <v>9</v>
      </c>
      <c r="O10" s="10"/>
      <c r="P10" s="10"/>
      <c r="Q10" s="10"/>
      <c r="R10" s="10"/>
      <c r="S10" s="10"/>
      <c r="T10" s="10"/>
      <c r="U10" s="10"/>
      <c r="V10" s="10"/>
      <c r="W10" s="10"/>
    </row>
    <row r="11" spans="1:23">
      <c r="A11" s="19">
        <v>17</v>
      </c>
      <c r="C11">
        <v>10</v>
      </c>
      <c r="E11" s="19">
        <f t="shared" si="0"/>
        <v>0.24</v>
      </c>
      <c r="F11" s="19">
        <f t="shared" si="1"/>
        <v>7.0000000000000007E-2</v>
      </c>
      <c r="G11" s="81">
        <v>10</v>
      </c>
      <c r="H11" s="81"/>
      <c r="I11" s="12"/>
      <c r="J11" s="12"/>
      <c r="K11" s="12"/>
      <c r="L11" s="12"/>
      <c r="N11" s="10"/>
      <c r="O11" s="10"/>
      <c r="P11" s="10"/>
      <c r="Q11" s="10"/>
      <c r="R11" s="10"/>
      <c r="S11" s="10"/>
      <c r="T11" s="10"/>
      <c r="U11" s="10"/>
      <c r="V11" s="10"/>
      <c r="W11" s="10"/>
    </row>
    <row r="12" spans="1:23">
      <c r="A12" s="19">
        <v>17.100000000000001</v>
      </c>
      <c r="C12">
        <v>11</v>
      </c>
      <c r="E12" s="19">
        <f t="shared" si="0"/>
        <v>0.24</v>
      </c>
      <c r="F12" s="19">
        <f t="shared" si="1"/>
        <v>7.0000000000000007E-2</v>
      </c>
      <c r="G12" s="8">
        <v>11</v>
      </c>
      <c r="I12" s="12"/>
      <c r="J12" s="13"/>
      <c r="N12" s="10"/>
      <c r="O12" s="10"/>
      <c r="P12" s="10"/>
      <c r="Q12" s="10"/>
      <c r="R12" s="10"/>
      <c r="S12" s="10"/>
      <c r="T12" s="10"/>
      <c r="U12" s="10"/>
      <c r="V12" s="10"/>
      <c r="W12" s="10"/>
    </row>
    <row r="13" spans="1:23" ht="14.25">
      <c r="A13" s="19">
        <v>17.2</v>
      </c>
      <c r="C13">
        <v>12</v>
      </c>
      <c r="E13" s="19">
        <f t="shared" si="0"/>
        <v>0.24</v>
      </c>
      <c r="F13" s="19">
        <f t="shared" si="1"/>
        <v>7.0000000000000007E-2</v>
      </c>
      <c r="G13" s="81">
        <v>12</v>
      </c>
      <c r="H13" s="81"/>
      <c r="I13" s="12"/>
      <c r="J13" s="5"/>
      <c r="M13" s="10"/>
      <c r="O13" s="10"/>
      <c r="P13" s="10"/>
      <c r="Q13" s="10"/>
      <c r="R13" s="10"/>
      <c r="S13" s="10"/>
      <c r="T13" s="10"/>
      <c r="U13" s="10"/>
      <c r="V13" s="10"/>
      <c r="W13" s="10"/>
    </row>
    <row r="14" spans="1:23">
      <c r="A14" s="19">
        <v>17.3</v>
      </c>
      <c r="C14">
        <v>13</v>
      </c>
      <c r="E14" s="19">
        <f t="shared" si="0"/>
        <v>0.25</v>
      </c>
      <c r="F14" s="19">
        <f t="shared" si="1"/>
        <v>7.0000000000000007E-2</v>
      </c>
      <c r="G14" s="8">
        <v>13</v>
      </c>
      <c r="I14" s="12"/>
      <c r="M14" s="10"/>
      <c r="N14" s="10"/>
      <c r="O14" s="10"/>
      <c r="P14" s="10"/>
      <c r="Q14" s="10"/>
      <c r="R14" s="10"/>
      <c r="S14" s="10"/>
      <c r="T14" s="10"/>
      <c r="U14" s="10"/>
      <c r="V14" s="10"/>
      <c r="W14" s="10"/>
    </row>
    <row r="15" spans="1:23" ht="14.25">
      <c r="A15" s="19">
        <v>17.399999999999999</v>
      </c>
      <c r="C15">
        <v>14</v>
      </c>
      <c r="E15" s="19">
        <f t="shared" si="0"/>
        <v>0.25</v>
      </c>
      <c r="F15" s="19">
        <f t="shared" si="1"/>
        <v>7.0000000000000007E-2</v>
      </c>
      <c r="G15" s="81">
        <v>14</v>
      </c>
      <c r="H15" s="81"/>
      <c r="I15" s="12"/>
      <c r="J15" s="15"/>
      <c r="M15" s="10"/>
      <c r="N15" s="20"/>
      <c r="O15" s="10"/>
      <c r="P15" s="10"/>
      <c r="Q15" s="10"/>
      <c r="R15" s="10"/>
      <c r="S15" s="10"/>
      <c r="T15" s="10"/>
      <c r="U15" s="10"/>
      <c r="V15" s="10"/>
      <c r="W15" s="10"/>
    </row>
    <row r="16" spans="1:23">
      <c r="A16" s="19">
        <v>17.5</v>
      </c>
      <c r="C16">
        <v>15</v>
      </c>
      <c r="E16" s="19">
        <f t="shared" si="0"/>
        <v>0.25</v>
      </c>
      <c r="F16" s="19">
        <f t="shared" si="1"/>
        <v>0.08</v>
      </c>
      <c r="G16" s="8">
        <v>15</v>
      </c>
      <c r="M16" s="10"/>
      <c r="N16" s="20"/>
      <c r="O16" s="10"/>
      <c r="P16" s="10"/>
      <c r="Q16" s="10"/>
      <c r="R16" s="10"/>
      <c r="S16" s="10"/>
      <c r="T16" s="10"/>
      <c r="U16" s="10"/>
      <c r="V16" s="10"/>
      <c r="W16" s="10"/>
    </row>
    <row r="17" spans="1:23">
      <c r="A17" s="19">
        <v>17.600000000000001</v>
      </c>
      <c r="C17">
        <v>16</v>
      </c>
      <c r="E17" s="19">
        <f t="shared" si="0"/>
        <v>0.25</v>
      </c>
      <c r="F17" s="19">
        <f t="shared" si="1"/>
        <v>0.08</v>
      </c>
      <c r="G17" s="81">
        <v>16</v>
      </c>
      <c r="H17" s="81"/>
      <c r="M17" s="10"/>
      <c r="N17" s="20"/>
      <c r="O17" s="10"/>
      <c r="P17" s="10"/>
      <c r="Q17" s="10"/>
      <c r="R17" s="10"/>
      <c r="S17" s="10"/>
      <c r="T17" s="10"/>
      <c r="U17" s="10"/>
      <c r="V17" s="10"/>
      <c r="W17" s="10"/>
    </row>
    <row r="18" spans="1:23">
      <c r="A18" s="19">
        <v>17.7</v>
      </c>
      <c r="C18">
        <v>17</v>
      </c>
      <c r="E18" s="19">
        <f t="shared" si="0"/>
        <v>0.25</v>
      </c>
      <c r="F18" s="19">
        <f t="shared" si="1"/>
        <v>0.08</v>
      </c>
      <c r="G18" s="8">
        <v>17</v>
      </c>
      <c r="M18" s="10"/>
      <c r="N18" s="10"/>
      <c r="O18" s="10"/>
      <c r="P18" s="10"/>
      <c r="Q18" s="10"/>
      <c r="R18" s="10"/>
      <c r="S18" s="10"/>
      <c r="T18" s="10"/>
      <c r="U18" s="10"/>
      <c r="V18" s="10"/>
      <c r="W18" s="10"/>
    </row>
    <row r="19" spans="1:23">
      <c r="A19" s="19">
        <v>17.8</v>
      </c>
      <c r="C19">
        <v>18</v>
      </c>
      <c r="E19" s="19">
        <f t="shared" si="0"/>
        <v>0.26</v>
      </c>
      <c r="F19" s="19">
        <f t="shared" si="1"/>
        <v>0.08</v>
      </c>
      <c r="G19" s="81">
        <v>18</v>
      </c>
      <c r="H19" s="81"/>
      <c r="M19" s="10"/>
      <c r="N19" s="10"/>
      <c r="O19" s="10"/>
      <c r="P19" s="10"/>
      <c r="Q19" s="10"/>
      <c r="R19" s="10"/>
      <c r="S19" s="10"/>
      <c r="T19" s="10"/>
      <c r="U19" s="10"/>
      <c r="V19" s="10"/>
      <c r="W19" s="10"/>
    </row>
    <row r="20" spans="1:23">
      <c r="A20" s="19">
        <v>17.899999999999999</v>
      </c>
      <c r="C20">
        <v>19</v>
      </c>
      <c r="E20" s="19">
        <f t="shared" si="0"/>
        <v>0.26</v>
      </c>
      <c r="F20" s="19">
        <f t="shared" si="1"/>
        <v>0.08</v>
      </c>
      <c r="G20" s="8">
        <v>19</v>
      </c>
      <c r="M20" s="10"/>
      <c r="N20" s="10"/>
      <c r="O20" s="10"/>
      <c r="P20" s="10"/>
      <c r="Q20" s="10"/>
      <c r="R20" s="10"/>
      <c r="S20" s="10"/>
      <c r="T20" s="10"/>
      <c r="U20" s="10"/>
      <c r="V20" s="10"/>
      <c r="W20" s="10"/>
    </row>
    <row r="21" spans="1:23">
      <c r="A21" s="21">
        <v>18</v>
      </c>
      <c r="B21" s="57">
        <f>'3_Anzeichnungsprotokoll'!E26</f>
        <v>0.25</v>
      </c>
      <c r="C21" s="22">
        <v>0</v>
      </c>
      <c r="E21" s="19">
        <f t="shared" si="0"/>
        <v>0.26</v>
      </c>
      <c r="F21" s="19">
        <f t="shared" si="1"/>
        <v>0.08</v>
      </c>
      <c r="G21" s="81">
        <v>20</v>
      </c>
      <c r="H21" s="81"/>
      <c r="M21" s="10"/>
      <c r="N21" s="10"/>
      <c r="O21" s="10"/>
      <c r="P21" s="10"/>
      <c r="Q21" s="10"/>
      <c r="R21" s="10"/>
      <c r="S21" s="10"/>
      <c r="T21" s="10"/>
      <c r="U21" s="10"/>
      <c r="V21" s="10"/>
      <c r="W21" s="10"/>
    </row>
    <row r="22" spans="1:23">
      <c r="A22" s="19">
        <v>18.100000000000001</v>
      </c>
      <c r="B22" s="58">
        <f>ROUND(((B$61-B$21)/40*C22+B$21),2)</f>
        <v>0.25</v>
      </c>
      <c r="C22">
        <v>1</v>
      </c>
      <c r="E22" s="19">
        <f t="shared" si="0"/>
        <v>0.26</v>
      </c>
      <c r="F22" s="19">
        <f t="shared" si="1"/>
        <v>0.08</v>
      </c>
      <c r="G22" s="8">
        <v>21</v>
      </c>
      <c r="M22" s="10"/>
      <c r="N22" s="10"/>
      <c r="O22" s="10"/>
      <c r="P22" s="10"/>
      <c r="Q22" s="10"/>
      <c r="R22" s="10"/>
      <c r="S22" s="10"/>
      <c r="T22" s="10"/>
      <c r="U22" s="10"/>
      <c r="V22" s="10"/>
      <c r="W22" s="10"/>
    </row>
    <row r="23" spans="1:23">
      <c r="A23" s="19">
        <v>18.2</v>
      </c>
      <c r="B23" s="58">
        <f t="shared" ref="B23:B60" si="8">ROUND(((B$61-B$21)/40*C23+B$21),2)</f>
        <v>0.26</v>
      </c>
      <c r="C23">
        <v>2</v>
      </c>
      <c r="E23" s="19">
        <f t="shared" si="0"/>
        <v>0.26</v>
      </c>
      <c r="F23" s="19">
        <f t="shared" si="1"/>
        <v>0.08</v>
      </c>
      <c r="G23" s="81">
        <v>22</v>
      </c>
      <c r="H23" s="81"/>
      <c r="M23" s="10"/>
      <c r="N23" s="10"/>
      <c r="O23" s="10"/>
      <c r="P23" s="10"/>
      <c r="Q23" s="10"/>
      <c r="R23" s="10"/>
      <c r="S23" s="10"/>
      <c r="T23" s="10"/>
      <c r="U23" s="10"/>
      <c r="V23" s="10"/>
      <c r="W23" s="10"/>
    </row>
    <row r="24" spans="1:23">
      <c r="A24" s="19">
        <v>18.3</v>
      </c>
      <c r="B24" s="58">
        <f t="shared" si="8"/>
        <v>0.26</v>
      </c>
      <c r="C24">
        <v>3</v>
      </c>
      <c r="E24" s="19">
        <f t="shared" si="0"/>
        <v>0.27</v>
      </c>
      <c r="F24" s="19">
        <f t="shared" si="1"/>
        <v>0.08</v>
      </c>
      <c r="G24" s="8">
        <v>23</v>
      </c>
      <c r="M24" s="10"/>
      <c r="N24" s="10"/>
      <c r="O24" s="10"/>
      <c r="P24" s="10"/>
      <c r="Q24" s="10"/>
      <c r="R24" s="10"/>
      <c r="S24" s="10"/>
      <c r="T24" s="10"/>
      <c r="U24" s="10"/>
      <c r="V24" s="10"/>
      <c r="W24" s="10"/>
    </row>
    <row r="25" spans="1:23">
      <c r="A25" s="19">
        <v>18.399999999999999</v>
      </c>
      <c r="B25" s="58">
        <f t="shared" si="8"/>
        <v>0.27</v>
      </c>
      <c r="C25">
        <v>4</v>
      </c>
      <c r="E25" s="19">
        <f t="shared" si="0"/>
        <v>0.27</v>
      </c>
      <c r="F25" s="19">
        <f t="shared" si="1"/>
        <v>0.08</v>
      </c>
      <c r="G25" s="81">
        <v>24</v>
      </c>
      <c r="H25" s="81"/>
      <c r="M25" s="10"/>
      <c r="N25" s="10"/>
      <c r="O25" s="10"/>
      <c r="P25" s="10"/>
      <c r="Q25" s="10"/>
      <c r="R25" s="10"/>
      <c r="S25" s="10"/>
      <c r="T25" s="10"/>
      <c r="U25" s="10"/>
      <c r="V25" s="10"/>
      <c r="W25" s="10"/>
    </row>
    <row r="26" spans="1:23">
      <c r="A26" s="19">
        <v>18.5</v>
      </c>
      <c r="B26" s="58">
        <f t="shared" si="8"/>
        <v>0.27</v>
      </c>
      <c r="C26">
        <v>5</v>
      </c>
      <c r="E26" s="19">
        <f t="shared" si="0"/>
        <v>0.27</v>
      </c>
      <c r="F26" s="19">
        <f t="shared" si="1"/>
        <v>0.09</v>
      </c>
      <c r="G26" s="8">
        <v>25</v>
      </c>
      <c r="M26" s="10"/>
      <c r="N26" s="10"/>
      <c r="O26" s="10"/>
      <c r="P26" s="10"/>
      <c r="Q26" s="10"/>
      <c r="R26" s="10"/>
      <c r="S26" s="10"/>
      <c r="T26" s="10"/>
      <c r="U26" s="10"/>
      <c r="V26" s="10"/>
      <c r="W26" s="10"/>
    </row>
    <row r="27" spans="1:23">
      <c r="A27" s="19">
        <v>18.600000000000001</v>
      </c>
      <c r="B27" s="58">
        <f t="shared" si="8"/>
        <v>0.27</v>
      </c>
      <c r="C27">
        <v>6</v>
      </c>
      <c r="E27" s="19">
        <f t="shared" si="0"/>
        <v>0.27</v>
      </c>
      <c r="F27" s="19">
        <f t="shared" si="1"/>
        <v>0.09</v>
      </c>
      <c r="G27" s="81">
        <v>26</v>
      </c>
      <c r="H27" s="81"/>
      <c r="M27" s="10"/>
      <c r="N27" s="10"/>
      <c r="O27" s="10"/>
      <c r="P27" s="10"/>
      <c r="Q27" s="10"/>
      <c r="R27" s="10"/>
      <c r="S27" s="10"/>
      <c r="T27" s="10"/>
      <c r="U27" s="10"/>
      <c r="V27" s="10"/>
      <c r="W27" s="10"/>
    </row>
    <row r="28" spans="1:23">
      <c r="A28" s="19">
        <v>18.7</v>
      </c>
      <c r="B28" s="58">
        <f t="shared" si="8"/>
        <v>0.28000000000000003</v>
      </c>
      <c r="C28">
        <v>7</v>
      </c>
      <c r="E28" s="19">
        <f t="shared" si="0"/>
        <v>0.27</v>
      </c>
      <c r="F28" s="19">
        <f t="shared" si="1"/>
        <v>0.09</v>
      </c>
      <c r="G28" s="8">
        <v>27</v>
      </c>
      <c r="M28" s="10"/>
      <c r="N28" s="10"/>
      <c r="O28" s="10"/>
      <c r="P28" s="10"/>
      <c r="Q28" s="10"/>
      <c r="R28" s="10"/>
      <c r="S28" s="10"/>
      <c r="T28" s="10"/>
      <c r="U28" s="10"/>
      <c r="V28" s="10"/>
      <c r="W28" s="10"/>
    </row>
    <row r="29" spans="1:23">
      <c r="A29" s="19">
        <v>18.8</v>
      </c>
      <c r="B29" s="58">
        <f t="shared" si="8"/>
        <v>0.28000000000000003</v>
      </c>
      <c r="C29">
        <v>8</v>
      </c>
      <c r="E29" s="19">
        <f t="shared" si="0"/>
        <v>0.28000000000000003</v>
      </c>
      <c r="F29" s="19">
        <f t="shared" si="1"/>
        <v>0.09</v>
      </c>
      <c r="G29" s="81">
        <v>28</v>
      </c>
      <c r="H29" s="81"/>
      <c r="M29" s="10"/>
      <c r="N29" s="10"/>
      <c r="O29" s="10"/>
      <c r="P29" s="10"/>
      <c r="Q29" s="10"/>
      <c r="R29" s="10"/>
      <c r="S29" s="10"/>
      <c r="T29" s="10"/>
      <c r="U29" s="10"/>
      <c r="V29" s="10"/>
      <c r="W29" s="10"/>
    </row>
    <row r="30" spans="1:23">
      <c r="A30" s="19">
        <v>18.899999999999999</v>
      </c>
      <c r="B30" s="58">
        <f t="shared" si="8"/>
        <v>0.28000000000000003</v>
      </c>
      <c r="C30">
        <v>9</v>
      </c>
      <c r="E30" s="19">
        <f t="shared" si="0"/>
        <v>0.28000000000000003</v>
      </c>
      <c r="F30" s="19">
        <f t="shared" si="1"/>
        <v>0.09</v>
      </c>
      <c r="G30" s="8">
        <v>29</v>
      </c>
    </row>
    <row r="31" spans="1:23">
      <c r="A31" s="19">
        <v>19</v>
      </c>
      <c r="B31" s="58">
        <f t="shared" si="8"/>
        <v>0.28999999999999998</v>
      </c>
      <c r="C31">
        <v>10</v>
      </c>
      <c r="E31" s="19">
        <f t="shared" si="0"/>
        <v>0.28000000000000003</v>
      </c>
      <c r="F31" s="19">
        <f t="shared" si="1"/>
        <v>0.09</v>
      </c>
      <c r="G31" s="81">
        <v>30</v>
      </c>
      <c r="H31" s="81"/>
    </row>
    <row r="32" spans="1:23">
      <c r="A32" s="19">
        <v>19.100000000000001</v>
      </c>
      <c r="B32" s="58">
        <f t="shared" si="8"/>
        <v>0.28999999999999998</v>
      </c>
      <c r="C32">
        <v>11</v>
      </c>
      <c r="E32" s="19">
        <f t="shared" si="0"/>
        <v>0.28000000000000003</v>
      </c>
      <c r="F32" s="19">
        <f t="shared" si="1"/>
        <v>0.09</v>
      </c>
      <c r="G32" s="8">
        <v>31</v>
      </c>
    </row>
    <row r="33" spans="1:8">
      <c r="A33" s="19">
        <v>19.2</v>
      </c>
      <c r="B33" s="58">
        <f t="shared" si="8"/>
        <v>0.3</v>
      </c>
      <c r="C33">
        <v>12</v>
      </c>
      <c r="E33" s="19">
        <f t="shared" si="0"/>
        <v>0.28000000000000003</v>
      </c>
      <c r="F33" s="19">
        <f t="shared" si="1"/>
        <v>0.09</v>
      </c>
      <c r="G33" s="81">
        <v>32</v>
      </c>
      <c r="H33" s="81"/>
    </row>
    <row r="34" spans="1:8">
      <c r="A34" s="19">
        <v>19.3</v>
      </c>
      <c r="B34" s="58">
        <f t="shared" si="8"/>
        <v>0.3</v>
      </c>
      <c r="C34">
        <v>13</v>
      </c>
      <c r="E34" s="19">
        <f t="shared" si="0"/>
        <v>0.28999999999999998</v>
      </c>
      <c r="F34" s="19">
        <f t="shared" si="1"/>
        <v>0.09</v>
      </c>
      <c r="G34" s="8">
        <v>33</v>
      </c>
    </row>
    <row r="35" spans="1:8">
      <c r="A35" s="19">
        <v>19.399999999999999</v>
      </c>
      <c r="B35" s="58">
        <f t="shared" si="8"/>
        <v>0.3</v>
      </c>
      <c r="C35">
        <v>14</v>
      </c>
      <c r="E35" s="19">
        <f t="shared" si="0"/>
        <v>0.28999999999999998</v>
      </c>
      <c r="F35" s="19">
        <f t="shared" si="1"/>
        <v>0.09</v>
      </c>
      <c r="G35" s="81">
        <v>34</v>
      </c>
      <c r="H35" s="81"/>
    </row>
    <row r="36" spans="1:8">
      <c r="A36" s="19">
        <v>19.5</v>
      </c>
      <c r="B36" s="58">
        <f t="shared" si="8"/>
        <v>0.31</v>
      </c>
      <c r="C36">
        <v>15</v>
      </c>
      <c r="E36" s="19">
        <f t="shared" si="0"/>
        <v>0.28999999999999998</v>
      </c>
      <c r="F36" s="19">
        <f t="shared" si="1"/>
        <v>0.1</v>
      </c>
      <c r="G36" s="8">
        <v>35</v>
      </c>
    </row>
    <row r="37" spans="1:8">
      <c r="A37" s="19">
        <v>19.600000000000001</v>
      </c>
      <c r="B37" s="58">
        <f t="shared" si="8"/>
        <v>0.31</v>
      </c>
      <c r="C37">
        <v>16</v>
      </c>
      <c r="E37" s="19">
        <f t="shared" si="0"/>
        <v>0.28999999999999998</v>
      </c>
      <c r="F37" s="19">
        <f t="shared" si="1"/>
        <v>0.1</v>
      </c>
      <c r="G37" s="81">
        <v>36</v>
      </c>
      <c r="H37" s="81"/>
    </row>
    <row r="38" spans="1:8">
      <c r="A38" s="19">
        <v>19.7</v>
      </c>
      <c r="B38" s="58">
        <f t="shared" si="8"/>
        <v>0.31</v>
      </c>
      <c r="C38">
        <v>17</v>
      </c>
      <c r="E38" s="19">
        <f t="shared" si="0"/>
        <v>0.28999999999999998</v>
      </c>
      <c r="F38" s="19">
        <f t="shared" si="1"/>
        <v>0.1</v>
      </c>
      <c r="G38" s="8">
        <v>37</v>
      </c>
    </row>
    <row r="39" spans="1:8">
      <c r="A39" s="19">
        <v>19.8</v>
      </c>
      <c r="B39" s="58">
        <f t="shared" si="8"/>
        <v>0.32</v>
      </c>
      <c r="C39">
        <v>18</v>
      </c>
      <c r="E39" s="19">
        <f t="shared" si="0"/>
        <v>0.3</v>
      </c>
      <c r="F39" s="19">
        <f t="shared" si="1"/>
        <v>0.1</v>
      </c>
      <c r="G39" s="81">
        <v>38</v>
      </c>
      <c r="H39" s="81"/>
    </row>
    <row r="40" spans="1:8">
      <c r="A40" s="19">
        <v>19.899999999999999</v>
      </c>
      <c r="B40" s="58">
        <f t="shared" si="8"/>
        <v>0.32</v>
      </c>
      <c r="C40">
        <v>19</v>
      </c>
      <c r="E40" s="19">
        <f t="shared" si="0"/>
        <v>0.3</v>
      </c>
      <c r="F40" s="19">
        <f t="shared" si="1"/>
        <v>0.1</v>
      </c>
      <c r="G40" s="8">
        <v>39</v>
      </c>
    </row>
    <row r="41" spans="1:8">
      <c r="A41" s="19">
        <v>20</v>
      </c>
      <c r="B41" s="58">
        <f t="shared" si="8"/>
        <v>0.33</v>
      </c>
      <c r="C41">
        <v>20</v>
      </c>
      <c r="E41" s="19">
        <f t="shared" si="0"/>
        <v>0.3</v>
      </c>
      <c r="F41" s="19">
        <f t="shared" si="1"/>
        <v>0.1</v>
      </c>
      <c r="G41" s="81">
        <v>40</v>
      </c>
      <c r="H41" s="81"/>
    </row>
    <row r="42" spans="1:8">
      <c r="A42" s="19">
        <v>20.100000000000001</v>
      </c>
      <c r="B42" s="58">
        <f t="shared" si="8"/>
        <v>0.33</v>
      </c>
      <c r="C42">
        <v>21</v>
      </c>
      <c r="E42" s="19">
        <f t="shared" si="0"/>
        <v>0.3</v>
      </c>
      <c r="F42" s="19">
        <f t="shared" si="1"/>
        <v>0.1</v>
      </c>
      <c r="G42" s="8">
        <v>41</v>
      </c>
    </row>
    <row r="43" spans="1:8">
      <c r="A43" s="19">
        <v>20.2</v>
      </c>
      <c r="B43" s="58">
        <f t="shared" si="8"/>
        <v>0.33</v>
      </c>
      <c r="C43">
        <v>22</v>
      </c>
      <c r="E43" s="19">
        <f t="shared" si="0"/>
        <v>0.3</v>
      </c>
      <c r="F43" s="19">
        <f t="shared" si="1"/>
        <v>0.1</v>
      </c>
      <c r="G43" s="81">
        <v>42</v>
      </c>
      <c r="H43" s="81"/>
    </row>
    <row r="44" spans="1:8">
      <c r="A44" s="19">
        <v>20.3</v>
      </c>
      <c r="B44" s="58">
        <f t="shared" si="8"/>
        <v>0.34</v>
      </c>
      <c r="C44">
        <v>23</v>
      </c>
      <c r="E44" s="19">
        <f t="shared" si="0"/>
        <v>0.31</v>
      </c>
      <c r="F44" s="19">
        <f t="shared" si="1"/>
        <v>0.1</v>
      </c>
      <c r="G44" s="8">
        <v>43</v>
      </c>
    </row>
    <row r="45" spans="1:8">
      <c r="A45" s="19">
        <v>20.399999999999999</v>
      </c>
      <c r="B45" s="58">
        <f t="shared" si="8"/>
        <v>0.34</v>
      </c>
      <c r="C45">
        <v>24</v>
      </c>
      <c r="E45" s="19">
        <f t="shared" si="0"/>
        <v>0.31</v>
      </c>
      <c r="F45" s="19">
        <f t="shared" si="1"/>
        <v>0.1</v>
      </c>
      <c r="G45" s="81">
        <v>44</v>
      </c>
      <c r="H45" s="81"/>
    </row>
    <row r="46" spans="1:8">
      <c r="A46" s="19">
        <v>20.5</v>
      </c>
      <c r="B46" s="58">
        <f t="shared" si="8"/>
        <v>0.34</v>
      </c>
      <c r="C46">
        <v>25</v>
      </c>
      <c r="E46" s="19">
        <f t="shared" si="0"/>
        <v>0.31</v>
      </c>
      <c r="F46" s="19">
        <f t="shared" si="1"/>
        <v>0.11</v>
      </c>
      <c r="G46" s="8">
        <v>45</v>
      </c>
    </row>
    <row r="47" spans="1:8">
      <c r="A47" s="19">
        <v>20.6</v>
      </c>
      <c r="B47" s="58">
        <f t="shared" si="8"/>
        <v>0.35</v>
      </c>
      <c r="C47">
        <v>26</v>
      </c>
      <c r="E47" s="19">
        <f t="shared" si="0"/>
        <v>0.31</v>
      </c>
      <c r="F47" s="19">
        <f t="shared" si="1"/>
        <v>0.11</v>
      </c>
      <c r="G47" s="81">
        <v>46</v>
      </c>
      <c r="H47" s="81"/>
    </row>
    <row r="48" spans="1:8">
      <c r="A48" s="19">
        <v>20.7</v>
      </c>
      <c r="B48" s="58">
        <f t="shared" si="8"/>
        <v>0.35</v>
      </c>
      <c r="C48">
        <v>27</v>
      </c>
      <c r="E48" s="19">
        <f t="shared" si="0"/>
        <v>0.31</v>
      </c>
      <c r="F48" s="19">
        <f t="shared" si="1"/>
        <v>0.11</v>
      </c>
      <c r="G48" s="8">
        <v>47</v>
      </c>
    </row>
    <row r="49" spans="1:8">
      <c r="A49" s="19">
        <v>20.8</v>
      </c>
      <c r="B49" s="58">
        <f t="shared" si="8"/>
        <v>0.36</v>
      </c>
      <c r="C49">
        <v>28</v>
      </c>
      <c r="E49" s="19">
        <f t="shared" si="0"/>
        <v>0.32</v>
      </c>
      <c r="F49" s="19">
        <f t="shared" si="1"/>
        <v>0.11</v>
      </c>
      <c r="G49" s="81">
        <v>48</v>
      </c>
      <c r="H49" s="81"/>
    </row>
    <row r="50" spans="1:8">
      <c r="A50" s="19">
        <v>20.9</v>
      </c>
      <c r="B50" s="58">
        <f t="shared" si="8"/>
        <v>0.36</v>
      </c>
      <c r="C50">
        <v>29</v>
      </c>
      <c r="E50" s="19">
        <f t="shared" si="0"/>
        <v>0.32</v>
      </c>
      <c r="F50" s="19">
        <f t="shared" si="1"/>
        <v>0.11</v>
      </c>
      <c r="G50" s="8">
        <v>49</v>
      </c>
    </row>
    <row r="51" spans="1:8">
      <c r="A51" s="19">
        <v>21</v>
      </c>
      <c r="B51" s="58">
        <f t="shared" si="8"/>
        <v>0.36</v>
      </c>
      <c r="C51">
        <v>30</v>
      </c>
      <c r="E51" s="19">
        <f t="shared" si="0"/>
        <v>0.32</v>
      </c>
      <c r="F51" s="19">
        <f t="shared" si="1"/>
        <v>0.11</v>
      </c>
      <c r="G51" s="81">
        <v>50</v>
      </c>
      <c r="H51" s="81"/>
    </row>
    <row r="52" spans="1:8">
      <c r="A52" s="19">
        <v>21.1</v>
      </c>
      <c r="B52" s="58">
        <f t="shared" si="8"/>
        <v>0.37</v>
      </c>
      <c r="C52">
        <v>31</v>
      </c>
      <c r="E52" s="19">
        <f t="shared" si="0"/>
        <v>0.32</v>
      </c>
      <c r="F52" s="19">
        <f t="shared" si="1"/>
        <v>0.11</v>
      </c>
      <c r="G52" s="8">
        <v>51</v>
      </c>
    </row>
    <row r="53" spans="1:8">
      <c r="A53" s="19">
        <v>21.2</v>
      </c>
      <c r="B53" s="58">
        <f t="shared" si="8"/>
        <v>0.37</v>
      </c>
      <c r="C53">
        <v>32</v>
      </c>
      <c r="E53" s="19">
        <f t="shared" si="0"/>
        <v>0.32</v>
      </c>
      <c r="F53" s="19">
        <f t="shared" si="1"/>
        <v>0.11</v>
      </c>
      <c r="G53" s="81">
        <v>52</v>
      </c>
      <c r="H53" s="81"/>
    </row>
    <row r="54" spans="1:8">
      <c r="A54" s="19">
        <v>21.3</v>
      </c>
      <c r="B54" s="58">
        <f t="shared" si="8"/>
        <v>0.37</v>
      </c>
      <c r="C54">
        <v>33</v>
      </c>
      <c r="E54" s="19">
        <f t="shared" si="0"/>
        <v>0.33</v>
      </c>
      <c r="F54" s="19">
        <f t="shared" si="1"/>
        <v>0.11</v>
      </c>
      <c r="G54" s="8">
        <v>53</v>
      </c>
    </row>
    <row r="55" spans="1:8">
      <c r="A55" s="19">
        <v>21.4</v>
      </c>
      <c r="B55" s="58">
        <f t="shared" si="8"/>
        <v>0.38</v>
      </c>
      <c r="C55">
        <v>34</v>
      </c>
      <c r="E55" s="19">
        <f t="shared" si="0"/>
        <v>0.33</v>
      </c>
      <c r="F55" s="19">
        <f t="shared" si="1"/>
        <v>0.11</v>
      </c>
      <c r="G55" s="81">
        <v>54</v>
      </c>
      <c r="H55" s="81"/>
    </row>
    <row r="56" spans="1:8">
      <c r="A56" s="19">
        <v>21.5</v>
      </c>
      <c r="B56" s="58">
        <f t="shared" si="8"/>
        <v>0.38</v>
      </c>
      <c r="C56">
        <v>35</v>
      </c>
      <c r="E56" s="19">
        <f t="shared" si="0"/>
        <v>0.33</v>
      </c>
      <c r="F56" s="19">
        <f t="shared" si="1"/>
        <v>0.12</v>
      </c>
      <c r="G56" s="8">
        <v>55</v>
      </c>
    </row>
    <row r="57" spans="1:8">
      <c r="A57" s="19">
        <v>21.6</v>
      </c>
      <c r="B57" s="58">
        <f t="shared" si="8"/>
        <v>0.39</v>
      </c>
      <c r="C57">
        <v>36</v>
      </c>
      <c r="E57" s="19">
        <f t="shared" si="0"/>
        <v>0.33</v>
      </c>
      <c r="F57" s="19">
        <f t="shared" si="1"/>
        <v>0.12</v>
      </c>
      <c r="G57" s="81">
        <v>56</v>
      </c>
      <c r="H57" s="81"/>
    </row>
    <row r="58" spans="1:8">
      <c r="A58" s="19">
        <v>21.7</v>
      </c>
      <c r="B58" s="58">
        <f t="shared" si="8"/>
        <v>0.39</v>
      </c>
      <c r="C58">
        <v>37</v>
      </c>
      <c r="E58" s="19">
        <f t="shared" si="0"/>
        <v>0.33</v>
      </c>
      <c r="F58" s="19">
        <f t="shared" si="1"/>
        <v>0.12</v>
      </c>
      <c r="G58" s="8">
        <v>57</v>
      </c>
    </row>
    <row r="59" spans="1:8">
      <c r="A59" s="19">
        <v>21.8</v>
      </c>
      <c r="B59" s="58">
        <f t="shared" si="8"/>
        <v>0.39</v>
      </c>
      <c r="C59">
        <v>38</v>
      </c>
      <c r="E59" s="19">
        <f t="shared" si="0"/>
        <v>0.34</v>
      </c>
      <c r="F59" s="19">
        <f t="shared" si="1"/>
        <v>0.12</v>
      </c>
      <c r="G59" s="81">
        <v>58</v>
      </c>
      <c r="H59" s="81"/>
    </row>
    <row r="60" spans="1:8">
      <c r="A60" s="19">
        <v>21.9</v>
      </c>
      <c r="B60" s="58">
        <f t="shared" si="8"/>
        <v>0.4</v>
      </c>
      <c r="C60">
        <v>39</v>
      </c>
      <c r="E60" s="19">
        <f t="shared" si="0"/>
        <v>0.34</v>
      </c>
      <c r="F60" s="19">
        <f t="shared" si="1"/>
        <v>0.12</v>
      </c>
      <c r="G60" s="8">
        <v>59</v>
      </c>
    </row>
    <row r="61" spans="1:8" s="12" customFormat="1">
      <c r="A61" s="21">
        <v>22</v>
      </c>
      <c r="B61" s="57">
        <f>'3_Anzeichnungsprotokoll'!E27</f>
        <v>0.4</v>
      </c>
      <c r="C61" s="22">
        <v>0</v>
      </c>
      <c r="E61" s="19">
        <f t="shared" si="0"/>
        <v>0.34</v>
      </c>
      <c r="F61" s="19">
        <f t="shared" si="1"/>
        <v>0.12</v>
      </c>
      <c r="G61" s="81">
        <v>60</v>
      </c>
      <c r="H61" s="81"/>
    </row>
    <row r="62" spans="1:8">
      <c r="A62" s="19">
        <v>22.100000000000101</v>
      </c>
      <c r="B62" s="58">
        <f>ROUND(((B$101-B$61)/40*C62+B$61),2)</f>
        <v>0.41</v>
      </c>
      <c r="C62">
        <v>1</v>
      </c>
      <c r="E62" s="19">
        <f t="shared" si="0"/>
        <v>0.34</v>
      </c>
      <c r="F62" s="19">
        <f t="shared" si="1"/>
        <v>0.12</v>
      </c>
      <c r="G62" s="8">
        <v>61</v>
      </c>
    </row>
    <row r="63" spans="1:8">
      <c r="A63" s="19">
        <v>22.2</v>
      </c>
      <c r="B63" s="58">
        <f t="shared" ref="B63:B100" si="9">ROUND(((B$101-B$61)/40*C63+B$61),2)</f>
        <v>0.41</v>
      </c>
      <c r="C63">
        <v>2</v>
      </c>
      <c r="E63" s="19">
        <f t="shared" si="0"/>
        <v>0.34</v>
      </c>
      <c r="F63" s="19">
        <f t="shared" si="1"/>
        <v>0.12</v>
      </c>
      <c r="G63" s="81">
        <v>62</v>
      </c>
      <c r="H63" s="81"/>
    </row>
    <row r="64" spans="1:8">
      <c r="A64" s="19">
        <v>22.3000000000001</v>
      </c>
      <c r="B64" s="58">
        <f t="shared" si="9"/>
        <v>0.42</v>
      </c>
      <c r="C64">
        <v>3</v>
      </c>
      <c r="E64" s="19">
        <f t="shared" si="0"/>
        <v>0.35</v>
      </c>
      <c r="F64" s="19">
        <f t="shared" si="1"/>
        <v>0.12</v>
      </c>
      <c r="G64" s="8">
        <v>63</v>
      </c>
    </row>
    <row r="65" spans="1:8">
      <c r="A65" s="19">
        <v>22.4</v>
      </c>
      <c r="B65" s="58">
        <f t="shared" si="9"/>
        <v>0.42</v>
      </c>
      <c r="C65">
        <v>4</v>
      </c>
      <c r="E65" s="19">
        <f t="shared" si="0"/>
        <v>0.35</v>
      </c>
      <c r="F65" s="19">
        <f t="shared" si="1"/>
        <v>0.12</v>
      </c>
      <c r="G65" s="81">
        <v>64</v>
      </c>
      <c r="H65" s="81"/>
    </row>
    <row r="66" spans="1:8">
      <c r="A66" s="19">
        <v>22.5</v>
      </c>
      <c r="B66" s="58">
        <f t="shared" si="9"/>
        <v>0.43</v>
      </c>
      <c r="C66">
        <v>5</v>
      </c>
      <c r="E66" s="19">
        <f t="shared" ref="E66:E129" si="10">ROUND((E$141-E$1)/140*G66+E$1,2)</f>
        <v>0.35</v>
      </c>
      <c r="F66" s="19">
        <f t="shared" ref="F66:F129" si="11">ROUND((F$141-F$1)/140*G66+F$1,2)</f>
        <v>0.13</v>
      </c>
      <c r="G66" s="8">
        <v>65</v>
      </c>
    </row>
    <row r="67" spans="1:8">
      <c r="A67" s="19">
        <v>22.600000000000101</v>
      </c>
      <c r="B67" s="58">
        <f t="shared" si="9"/>
        <v>0.43</v>
      </c>
      <c r="C67">
        <v>6</v>
      </c>
      <c r="E67" s="19">
        <f t="shared" si="10"/>
        <v>0.35</v>
      </c>
      <c r="F67" s="19">
        <f t="shared" si="11"/>
        <v>0.13</v>
      </c>
      <c r="G67" s="81">
        <v>66</v>
      </c>
      <c r="H67" s="81"/>
    </row>
    <row r="68" spans="1:8">
      <c r="A68" s="19">
        <v>22.700000000000099</v>
      </c>
      <c r="B68" s="58">
        <f t="shared" si="9"/>
        <v>0.44</v>
      </c>
      <c r="C68">
        <v>7</v>
      </c>
      <c r="E68" s="19">
        <f t="shared" si="10"/>
        <v>0.35</v>
      </c>
      <c r="F68" s="19">
        <f t="shared" si="11"/>
        <v>0.13</v>
      </c>
      <c r="G68" s="8">
        <v>67</v>
      </c>
    </row>
    <row r="69" spans="1:8">
      <c r="A69" s="19">
        <v>22.8000000000001</v>
      </c>
      <c r="B69" s="58">
        <f t="shared" si="9"/>
        <v>0.44</v>
      </c>
      <c r="C69">
        <v>8</v>
      </c>
      <c r="E69" s="19">
        <f t="shared" si="10"/>
        <v>0.36</v>
      </c>
      <c r="F69" s="19">
        <f t="shared" si="11"/>
        <v>0.13</v>
      </c>
      <c r="G69" s="81">
        <v>68</v>
      </c>
      <c r="H69" s="81"/>
    </row>
    <row r="70" spans="1:8">
      <c r="A70" s="19">
        <v>22.900000000000102</v>
      </c>
      <c r="B70" s="58">
        <f t="shared" si="9"/>
        <v>0.45</v>
      </c>
      <c r="C70">
        <v>9</v>
      </c>
      <c r="E70" s="19">
        <f t="shared" si="10"/>
        <v>0.36</v>
      </c>
      <c r="F70" s="19">
        <f t="shared" si="11"/>
        <v>0.13</v>
      </c>
      <c r="G70" s="8">
        <v>69</v>
      </c>
    </row>
    <row r="71" spans="1:8">
      <c r="A71" s="19">
        <v>23.000000000000099</v>
      </c>
      <c r="B71" s="58">
        <f t="shared" si="9"/>
        <v>0.45</v>
      </c>
      <c r="C71">
        <v>10</v>
      </c>
      <c r="E71" s="19">
        <f t="shared" si="10"/>
        <v>0.36</v>
      </c>
      <c r="F71" s="19">
        <f t="shared" si="11"/>
        <v>0.13</v>
      </c>
      <c r="G71" s="81">
        <v>70</v>
      </c>
      <c r="H71" s="81"/>
    </row>
    <row r="72" spans="1:8">
      <c r="A72" s="19">
        <v>23.100000000000101</v>
      </c>
      <c r="B72" s="58">
        <f t="shared" si="9"/>
        <v>0.46</v>
      </c>
      <c r="C72">
        <v>11</v>
      </c>
      <c r="E72" s="19">
        <f t="shared" si="10"/>
        <v>0.36</v>
      </c>
      <c r="F72" s="19">
        <f t="shared" si="11"/>
        <v>0.13</v>
      </c>
      <c r="G72" s="8">
        <v>71</v>
      </c>
    </row>
    <row r="73" spans="1:8">
      <c r="A73" s="19">
        <v>23.200000000000099</v>
      </c>
      <c r="B73" s="58">
        <f t="shared" si="9"/>
        <v>0.46</v>
      </c>
      <c r="C73">
        <v>12</v>
      </c>
      <c r="E73" s="19">
        <f t="shared" si="10"/>
        <v>0.36</v>
      </c>
      <c r="F73" s="19">
        <f t="shared" si="11"/>
        <v>0.13</v>
      </c>
      <c r="G73" s="81">
        <v>72</v>
      </c>
      <c r="H73" s="81"/>
    </row>
    <row r="74" spans="1:8">
      <c r="A74" s="19">
        <v>23.3000000000001</v>
      </c>
      <c r="B74" s="58">
        <f t="shared" si="9"/>
        <v>0.47</v>
      </c>
      <c r="C74">
        <v>13</v>
      </c>
      <c r="E74" s="19">
        <f t="shared" si="10"/>
        <v>0.37</v>
      </c>
      <c r="F74" s="19">
        <f t="shared" si="11"/>
        <v>0.13</v>
      </c>
      <c r="G74" s="8">
        <v>73</v>
      </c>
    </row>
    <row r="75" spans="1:8">
      <c r="A75" s="19">
        <v>23.400000000000102</v>
      </c>
      <c r="B75" s="58">
        <f t="shared" si="9"/>
        <v>0.47</v>
      </c>
      <c r="C75">
        <v>14</v>
      </c>
      <c r="E75" s="19">
        <f t="shared" si="10"/>
        <v>0.37</v>
      </c>
      <c r="F75" s="19">
        <f t="shared" si="11"/>
        <v>0.13</v>
      </c>
      <c r="G75" s="81">
        <v>74</v>
      </c>
      <c r="H75" s="81"/>
    </row>
    <row r="76" spans="1:8">
      <c r="A76" s="19">
        <v>23.500000000000099</v>
      </c>
      <c r="B76" s="58">
        <f t="shared" si="9"/>
        <v>0.48</v>
      </c>
      <c r="C76">
        <v>15</v>
      </c>
      <c r="E76" s="19">
        <f t="shared" si="10"/>
        <v>0.37</v>
      </c>
      <c r="F76" s="19">
        <f t="shared" si="11"/>
        <v>0.14000000000000001</v>
      </c>
      <c r="G76" s="8">
        <v>75</v>
      </c>
    </row>
    <row r="77" spans="1:8">
      <c r="A77" s="19">
        <v>23.600000000000101</v>
      </c>
      <c r="B77" s="58">
        <f t="shared" si="9"/>
        <v>0.48</v>
      </c>
      <c r="C77">
        <v>16</v>
      </c>
      <c r="E77" s="19">
        <f t="shared" si="10"/>
        <v>0.37</v>
      </c>
      <c r="F77" s="19">
        <f t="shared" si="11"/>
        <v>0.14000000000000001</v>
      </c>
      <c r="G77" s="81">
        <v>76</v>
      </c>
      <c r="H77" s="81"/>
    </row>
    <row r="78" spans="1:8">
      <c r="A78" s="19">
        <v>23.700000000000099</v>
      </c>
      <c r="B78" s="58">
        <f t="shared" si="9"/>
        <v>0.49</v>
      </c>
      <c r="C78">
        <v>17</v>
      </c>
      <c r="E78" s="19">
        <f t="shared" si="10"/>
        <v>0.37</v>
      </c>
      <c r="F78" s="19">
        <f t="shared" si="11"/>
        <v>0.14000000000000001</v>
      </c>
      <c r="G78" s="8">
        <v>77</v>
      </c>
    </row>
    <row r="79" spans="1:8">
      <c r="A79" s="19">
        <v>23.8000000000001</v>
      </c>
      <c r="B79" s="58">
        <f t="shared" si="9"/>
        <v>0.49</v>
      </c>
      <c r="C79">
        <v>18</v>
      </c>
      <c r="E79" s="19">
        <f t="shared" si="10"/>
        <v>0.38</v>
      </c>
      <c r="F79" s="19">
        <f t="shared" si="11"/>
        <v>0.14000000000000001</v>
      </c>
      <c r="G79" s="81">
        <v>78</v>
      </c>
      <c r="H79" s="81"/>
    </row>
    <row r="80" spans="1:8">
      <c r="A80" s="19">
        <v>23.900000000000102</v>
      </c>
      <c r="B80" s="58">
        <f t="shared" si="9"/>
        <v>0.5</v>
      </c>
      <c r="C80">
        <v>19</v>
      </c>
      <c r="E80" s="19">
        <f t="shared" si="10"/>
        <v>0.38</v>
      </c>
      <c r="F80" s="19">
        <f t="shared" si="11"/>
        <v>0.14000000000000001</v>
      </c>
      <c r="G80" s="8">
        <v>79</v>
      </c>
    </row>
    <row r="81" spans="1:8">
      <c r="A81" s="19">
        <v>24.000000000000099</v>
      </c>
      <c r="B81" s="58">
        <f t="shared" si="9"/>
        <v>0.5</v>
      </c>
      <c r="C81">
        <v>20</v>
      </c>
      <c r="E81" s="19">
        <f t="shared" si="10"/>
        <v>0.38</v>
      </c>
      <c r="F81" s="19">
        <f t="shared" si="11"/>
        <v>0.14000000000000001</v>
      </c>
      <c r="G81" s="81">
        <v>80</v>
      </c>
      <c r="H81" s="81"/>
    </row>
    <row r="82" spans="1:8">
      <c r="A82" s="19">
        <v>24.100000000000101</v>
      </c>
      <c r="B82" s="58">
        <f t="shared" si="9"/>
        <v>0.51</v>
      </c>
      <c r="C82">
        <v>21</v>
      </c>
      <c r="E82" s="19">
        <f t="shared" si="10"/>
        <v>0.38</v>
      </c>
      <c r="F82" s="19">
        <f t="shared" si="11"/>
        <v>0.14000000000000001</v>
      </c>
      <c r="G82" s="8">
        <v>81</v>
      </c>
    </row>
    <row r="83" spans="1:8">
      <c r="A83" s="19">
        <v>24.200000000000099</v>
      </c>
      <c r="B83" s="58">
        <f t="shared" si="9"/>
        <v>0.51</v>
      </c>
      <c r="C83">
        <v>22</v>
      </c>
      <c r="E83" s="19">
        <f t="shared" si="10"/>
        <v>0.38</v>
      </c>
      <c r="F83" s="19">
        <f t="shared" si="11"/>
        <v>0.14000000000000001</v>
      </c>
      <c r="G83" s="81">
        <v>82</v>
      </c>
      <c r="H83" s="81"/>
    </row>
    <row r="84" spans="1:8">
      <c r="A84" s="19">
        <v>24.3000000000001</v>
      </c>
      <c r="B84" s="58">
        <f t="shared" si="9"/>
        <v>0.52</v>
      </c>
      <c r="C84">
        <v>23</v>
      </c>
      <c r="E84" s="19">
        <f t="shared" si="10"/>
        <v>0.39</v>
      </c>
      <c r="F84" s="19">
        <f t="shared" si="11"/>
        <v>0.14000000000000001</v>
      </c>
      <c r="G84" s="8">
        <v>83</v>
      </c>
    </row>
    <row r="85" spans="1:8">
      <c r="A85" s="19">
        <v>24.400000000000102</v>
      </c>
      <c r="B85" s="58">
        <f t="shared" si="9"/>
        <v>0.52</v>
      </c>
      <c r="C85">
        <v>24</v>
      </c>
      <c r="E85" s="19">
        <f t="shared" si="10"/>
        <v>0.39</v>
      </c>
      <c r="F85" s="19">
        <f t="shared" si="11"/>
        <v>0.14000000000000001</v>
      </c>
      <c r="G85" s="81">
        <v>84</v>
      </c>
      <c r="H85" s="81"/>
    </row>
    <row r="86" spans="1:8">
      <c r="A86" s="19">
        <v>24.500000000000099</v>
      </c>
      <c r="B86" s="58">
        <f t="shared" si="9"/>
        <v>0.53</v>
      </c>
      <c r="C86">
        <v>25</v>
      </c>
      <c r="E86" s="19">
        <f t="shared" si="10"/>
        <v>0.39</v>
      </c>
      <c r="F86" s="19">
        <f t="shared" si="11"/>
        <v>0.15</v>
      </c>
      <c r="G86" s="8">
        <v>85</v>
      </c>
    </row>
    <row r="87" spans="1:8">
      <c r="A87" s="19">
        <v>24.600000000000101</v>
      </c>
      <c r="B87" s="58">
        <f t="shared" si="9"/>
        <v>0.53</v>
      </c>
      <c r="C87">
        <v>26</v>
      </c>
      <c r="E87" s="19">
        <f t="shared" si="10"/>
        <v>0.39</v>
      </c>
      <c r="F87" s="19">
        <f t="shared" si="11"/>
        <v>0.15</v>
      </c>
      <c r="G87" s="81">
        <v>86</v>
      </c>
      <c r="H87" s="81"/>
    </row>
    <row r="88" spans="1:8">
      <c r="A88" s="19">
        <v>24.700000000000099</v>
      </c>
      <c r="B88" s="58">
        <f t="shared" si="9"/>
        <v>0.54</v>
      </c>
      <c r="C88">
        <v>27</v>
      </c>
      <c r="E88" s="19">
        <f t="shared" si="10"/>
        <v>0.39</v>
      </c>
      <c r="F88" s="19">
        <f t="shared" si="11"/>
        <v>0.15</v>
      </c>
      <c r="G88" s="8">
        <v>87</v>
      </c>
    </row>
    <row r="89" spans="1:8">
      <c r="A89" s="19">
        <v>24.8000000000001</v>
      </c>
      <c r="B89" s="58">
        <f t="shared" si="9"/>
        <v>0.54</v>
      </c>
      <c r="C89">
        <v>28</v>
      </c>
      <c r="E89" s="19">
        <f t="shared" si="10"/>
        <v>0.4</v>
      </c>
      <c r="F89" s="19">
        <f t="shared" si="11"/>
        <v>0.15</v>
      </c>
      <c r="G89" s="81">
        <v>88</v>
      </c>
      <c r="H89" s="81"/>
    </row>
    <row r="90" spans="1:8">
      <c r="A90" s="19">
        <v>24.900000000000102</v>
      </c>
      <c r="B90" s="58">
        <f t="shared" si="9"/>
        <v>0.55000000000000004</v>
      </c>
      <c r="C90">
        <v>29</v>
      </c>
      <c r="E90" s="19">
        <f t="shared" si="10"/>
        <v>0.4</v>
      </c>
      <c r="F90" s="19">
        <f t="shared" si="11"/>
        <v>0.15</v>
      </c>
      <c r="G90" s="8">
        <v>89</v>
      </c>
    </row>
    <row r="91" spans="1:8">
      <c r="A91" s="19">
        <v>25.000000000000099</v>
      </c>
      <c r="B91" s="58">
        <f t="shared" si="9"/>
        <v>0.55000000000000004</v>
      </c>
      <c r="C91">
        <v>30</v>
      </c>
      <c r="E91" s="19">
        <f t="shared" si="10"/>
        <v>0.4</v>
      </c>
      <c r="F91" s="19">
        <f t="shared" si="11"/>
        <v>0.15</v>
      </c>
      <c r="G91" s="81">
        <v>90</v>
      </c>
      <c r="H91" s="81"/>
    </row>
    <row r="92" spans="1:8">
      <c r="A92" s="19">
        <v>25.100000000000101</v>
      </c>
      <c r="B92" s="58">
        <f t="shared" si="9"/>
        <v>0.56000000000000005</v>
      </c>
      <c r="C92">
        <v>31</v>
      </c>
      <c r="E92" s="19">
        <f t="shared" si="10"/>
        <v>0.4</v>
      </c>
      <c r="F92" s="19">
        <f t="shared" si="11"/>
        <v>0.15</v>
      </c>
      <c r="G92" s="8">
        <v>91</v>
      </c>
    </row>
    <row r="93" spans="1:8">
      <c r="A93" s="19">
        <v>25.200000000000099</v>
      </c>
      <c r="B93" s="58">
        <f t="shared" si="9"/>
        <v>0.56000000000000005</v>
      </c>
      <c r="C93">
        <v>32</v>
      </c>
      <c r="E93" s="19">
        <f t="shared" si="10"/>
        <v>0.4</v>
      </c>
      <c r="F93" s="19">
        <f t="shared" si="11"/>
        <v>0.15</v>
      </c>
      <c r="G93" s="81">
        <v>92</v>
      </c>
      <c r="H93" s="81"/>
    </row>
    <row r="94" spans="1:8">
      <c r="A94" s="19">
        <v>25.3000000000001</v>
      </c>
      <c r="B94" s="58">
        <f t="shared" si="9"/>
        <v>0.56999999999999995</v>
      </c>
      <c r="C94">
        <v>33</v>
      </c>
      <c r="E94" s="19">
        <f t="shared" si="10"/>
        <v>0.41</v>
      </c>
      <c r="F94" s="19">
        <f t="shared" si="11"/>
        <v>0.15</v>
      </c>
      <c r="G94" s="8">
        <v>93</v>
      </c>
    </row>
    <row r="95" spans="1:8">
      <c r="A95" s="19">
        <v>25.400000000000102</v>
      </c>
      <c r="B95" s="58">
        <f t="shared" si="9"/>
        <v>0.56999999999999995</v>
      </c>
      <c r="C95">
        <v>34</v>
      </c>
      <c r="E95" s="19">
        <f t="shared" si="10"/>
        <v>0.41</v>
      </c>
      <c r="F95" s="19">
        <f t="shared" si="11"/>
        <v>0.15</v>
      </c>
      <c r="G95" s="81">
        <v>94</v>
      </c>
      <c r="H95" s="81"/>
    </row>
    <row r="96" spans="1:8">
      <c r="A96" s="19">
        <v>25.500000000000099</v>
      </c>
      <c r="B96" s="58">
        <f t="shared" si="9"/>
        <v>0.57999999999999996</v>
      </c>
      <c r="C96">
        <v>35</v>
      </c>
      <c r="E96" s="19">
        <f t="shared" si="10"/>
        <v>0.41</v>
      </c>
      <c r="F96" s="19">
        <f t="shared" si="11"/>
        <v>0.16</v>
      </c>
      <c r="G96" s="8">
        <v>95</v>
      </c>
    </row>
    <row r="97" spans="1:8">
      <c r="A97" s="19">
        <v>25.600000000000101</v>
      </c>
      <c r="B97" s="58">
        <f t="shared" si="9"/>
        <v>0.57999999999999996</v>
      </c>
      <c r="C97">
        <v>36</v>
      </c>
      <c r="E97" s="19">
        <f t="shared" si="10"/>
        <v>0.41</v>
      </c>
      <c r="F97" s="19">
        <f t="shared" si="11"/>
        <v>0.16</v>
      </c>
      <c r="G97" s="81">
        <v>96</v>
      </c>
      <c r="H97" s="81"/>
    </row>
    <row r="98" spans="1:8">
      <c r="A98" s="19">
        <v>25.700000000000099</v>
      </c>
      <c r="B98" s="58">
        <f t="shared" si="9"/>
        <v>0.59</v>
      </c>
      <c r="C98">
        <v>37</v>
      </c>
      <c r="E98" s="19">
        <f t="shared" si="10"/>
        <v>0.41</v>
      </c>
      <c r="F98" s="19">
        <f t="shared" si="11"/>
        <v>0.16</v>
      </c>
      <c r="G98" s="8">
        <v>97</v>
      </c>
    </row>
    <row r="99" spans="1:8">
      <c r="A99" s="19">
        <v>25.8000000000001</v>
      </c>
      <c r="B99" s="58">
        <f t="shared" si="9"/>
        <v>0.59</v>
      </c>
      <c r="C99">
        <v>38</v>
      </c>
      <c r="E99" s="19">
        <f t="shared" si="10"/>
        <v>0.42</v>
      </c>
      <c r="F99" s="19">
        <f t="shared" si="11"/>
        <v>0.16</v>
      </c>
      <c r="G99" s="81">
        <v>98</v>
      </c>
      <c r="H99" s="81"/>
    </row>
    <row r="100" spans="1:8">
      <c r="A100" s="19">
        <v>25.900000000000102</v>
      </c>
      <c r="B100" s="58">
        <f t="shared" si="9"/>
        <v>0.6</v>
      </c>
      <c r="C100">
        <v>39</v>
      </c>
      <c r="E100" s="19">
        <f t="shared" si="10"/>
        <v>0.42</v>
      </c>
      <c r="F100" s="19">
        <f t="shared" si="11"/>
        <v>0.16</v>
      </c>
      <c r="G100" s="8">
        <v>99</v>
      </c>
    </row>
    <row r="101" spans="1:8">
      <c r="A101" s="21">
        <v>26.000000000000099</v>
      </c>
      <c r="B101" s="59">
        <f>'3_Anzeichnungsprotokoll'!E28</f>
        <v>0.6</v>
      </c>
      <c r="C101" s="22">
        <v>0</v>
      </c>
      <c r="E101" s="19">
        <f t="shared" si="10"/>
        <v>0.42</v>
      </c>
      <c r="F101" s="19">
        <f t="shared" si="11"/>
        <v>0.16</v>
      </c>
      <c r="G101" s="81">
        <v>100</v>
      </c>
      <c r="H101" s="81"/>
    </row>
    <row r="102" spans="1:8">
      <c r="A102" s="19">
        <v>26.100000000000101</v>
      </c>
      <c r="B102" s="58">
        <f>ROUND(((B$141-B$101)/40*C102+B$101),2)</f>
        <v>0.61</v>
      </c>
      <c r="C102">
        <v>1</v>
      </c>
      <c r="E102" s="19">
        <f t="shared" si="10"/>
        <v>0.42</v>
      </c>
      <c r="F102" s="19">
        <f t="shared" si="11"/>
        <v>0.16</v>
      </c>
      <c r="G102" s="8">
        <v>101</v>
      </c>
    </row>
    <row r="103" spans="1:8">
      <c r="A103" s="19">
        <v>26.200000000000099</v>
      </c>
      <c r="B103" s="58">
        <f t="shared" ref="B103:B140" si="12">ROUND(((B$141-B$101)/40*C103+B$101),2)</f>
        <v>0.61</v>
      </c>
      <c r="C103">
        <v>2</v>
      </c>
      <c r="E103" s="19">
        <f t="shared" si="10"/>
        <v>0.42</v>
      </c>
      <c r="F103" s="19">
        <f t="shared" si="11"/>
        <v>0.16</v>
      </c>
      <c r="G103" s="81">
        <v>102</v>
      </c>
      <c r="H103" s="81"/>
    </row>
    <row r="104" spans="1:8">
      <c r="A104" s="19">
        <v>26.3000000000001</v>
      </c>
      <c r="B104" s="58">
        <f t="shared" si="12"/>
        <v>0.62</v>
      </c>
      <c r="C104">
        <v>3</v>
      </c>
      <c r="E104" s="19">
        <f t="shared" si="10"/>
        <v>0.43</v>
      </c>
      <c r="F104" s="19">
        <f t="shared" si="11"/>
        <v>0.16</v>
      </c>
      <c r="G104" s="8">
        <v>103</v>
      </c>
    </row>
    <row r="105" spans="1:8">
      <c r="A105" s="19">
        <v>26.400000000000102</v>
      </c>
      <c r="B105" s="58">
        <f t="shared" si="12"/>
        <v>0.63</v>
      </c>
      <c r="C105">
        <v>4</v>
      </c>
      <c r="E105" s="19">
        <f t="shared" si="10"/>
        <v>0.43</v>
      </c>
      <c r="F105" s="19">
        <f t="shared" si="11"/>
        <v>0.16</v>
      </c>
      <c r="G105" s="81">
        <v>104</v>
      </c>
      <c r="H105" s="81"/>
    </row>
    <row r="106" spans="1:8">
      <c r="A106" s="19">
        <v>26.500000000000099</v>
      </c>
      <c r="B106" s="58">
        <f t="shared" si="12"/>
        <v>0.63</v>
      </c>
      <c r="C106">
        <v>5</v>
      </c>
      <c r="E106" s="19">
        <f t="shared" si="10"/>
        <v>0.43</v>
      </c>
      <c r="F106" s="19">
        <f t="shared" si="11"/>
        <v>0.17</v>
      </c>
      <c r="G106" s="8">
        <v>105</v>
      </c>
    </row>
    <row r="107" spans="1:8">
      <c r="A107" s="19">
        <v>26.600000000000101</v>
      </c>
      <c r="B107" s="58">
        <f t="shared" si="12"/>
        <v>0.64</v>
      </c>
      <c r="C107">
        <v>6</v>
      </c>
      <c r="E107" s="19">
        <f t="shared" si="10"/>
        <v>0.43</v>
      </c>
      <c r="F107" s="19">
        <f t="shared" si="11"/>
        <v>0.17</v>
      </c>
      <c r="G107" s="81">
        <v>106</v>
      </c>
      <c r="H107" s="81"/>
    </row>
    <row r="108" spans="1:8">
      <c r="A108" s="19">
        <v>26.700000000000099</v>
      </c>
      <c r="B108" s="58">
        <f t="shared" si="12"/>
        <v>0.64</v>
      </c>
      <c r="C108">
        <v>7</v>
      </c>
      <c r="E108" s="19">
        <f t="shared" si="10"/>
        <v>0.43</v>
      </c>
      <c r="F108" s="19">
        <f t="shared" si="11"/>
        <v>0.17</v>
      </c>
      <c r="G108" s="8">
        <v>107</v>
      </c>
    </row>
    <row r="109" spans="1:8">
      <c r="A109" s="19">
        <v>26.8000000000001</v>
      </c>
      <c r="B109" s="58">
        <f t="shared" si="12"/>
        <v>0.65</v>
      </c>
      <c r="C109">
        <v>8</v>
      </c>
      <c r="E109" s="19">
        <f t="shared" si="10"/>
        <v>0.44</v>
      </c>
      <c r="F109" s="19">
        <f t="shared" si="11"/>
        <v>0.17</v>
      </c>
      <c r="G109" s="81">
        <v>108</v>
      </c>
      <c r="H109" s="81"/>
    </row>
    <row r="110" spans="1:8">
      <c r="A110" s="19">
        <v>26.900000000000102</v>
      </c>
      <c r="B110" s="58">
        <f t="shared" si="12"/>
        <v>0.66</v>
      </c>
      <c r="C110">
        <v>9</v>
      </c>
      <c r="E110" s="19">
        <f t="shared" si="10"/>
        <v>0.44</v>
      </c>
      <c r="F110" s="19">
        <f t="shared" si="11"/>
        <v>0.17</v>
      </c>
      <c r="G110" s="8">
        <v>109</v>
      </c>
    </row>
    <row r="111" spans="1:8">
      <c r="A111" s="19">
        <v>27.000000000000099</v>
      </c>
      <c r="B111" s="58">
        <f t="shared" si="12"/>
        <v>0.66</v>
      </c>
      <c r="C111">
        <v>10</v>
      </c>
      <c r="E111" s="19">
        <f t="shared" si="10"/>
        <v>0.44</v>
      </c>
      <c r="F111" s="19">
        <f t="shared" si="11"/>
        <v>0.17</v>
      </c>
      <c r="G111" s="81">
        <v>110</v>
      </c>
      <c r="H111" s="81"/>
    </row>
    <row r="112" spans="1:8">
      <c r="A112" s="19">
        <v>27.100000000000101</v>
      </c>
      <c r="B112" s="58">
        <f t="shared" si="12"/>
        <v>0.67</v>
      </c>
      <c r="C112">
        <v>11</v>
      </c>
      <c r="E112" s="19">
        <f t="shared" si="10"/>
        <v>0.44</v>
      </c>
      <c r="F112" s="19">
        <f t="shared" si="11"/>
        <v>0.17</v>
      </c>
      <c r="G112" s="8">
        <v>111</v>
      </c>
    </row>
    <row r="113" spans="1:8">
      <c r="A113" s="19">
        <v>27.200000000000099</v>
      </c>
      <c r="B113" s="58">
        <f t="shared" si="12"/>
        <v>0.68</v>
      </c>
      <c r="C113">
        <v>12</v>
      </c>
      <c r="E113" s="19">
        <f t="shared" si="10"/>
        <v>0.44</v>
      </c>
      <c r="F113" s="19">
        <f t="shared" si="11"/>
        <v>0.17</v>
      </c>
      <c r="G113" s="81">
        <v>112</v>
      </c>
      <c r="H113" s="81"/>
    </row>
    <row r="114" spans="1:8">
      <c r="A114" s="19">
        <v>27.3000000000001</v>
      </c>
      <c r="B114" s="58">
        <f t="shared" si="12"/>
        <v>0.68</v>
      </c>
      <c r="C114">
        <v>13</v>
      </c>
      <c r="E114" s="19">
        <f t="shared" si="10"/>
        <v>0.45</v>
      </c>
      <c r="F114" s="19">
        <f t="shared" si="11"/>
        <v>0.17</v>
      </c>
      <c r="G114" s="8">
        <v>113</v>
      </c>
    </row>
    <row r="115" spans="1:8">
      <c r="A115" s="19">
        <v>27.400000000000102</v>
      </c>
      <c r="B115" s="58">
        <f t="shared" si="12"/>
        <v>0.69</v>
      </c>
      <c r="C115">
        <v>14</v>
      </c>
      <c r="E115" s="19">
        <f t="shared" si="10"/>
        <v>0.45</v>
      </c>
      <c r="F115" s="19">
        <f t="shared" si="11"/>
        <v>0.17</v>
      </c>
      <c r="G115" s="81">
        <v>114</v>
      </c>
      <c r="H115" s="81"/>
    </row>
    <row r="116" spans="1:8">
      <c r="A116" s="19">
        <v>27.500000000000099</v>
      </c>
      <c r="B116" s="58">
        <f t="shared" si="12"/>
        <v>0.69</v>
      </c>
      <c r="C116">
        <v>15</v>
      </c>
      <c r="E116" s="19">
        <f t="shared" si="10"/>
        <v>0.45</v>
      </c>
      <c r="F116" s="19">
        <f t="shared" si="11"/>
        <v>0.18</v>
      </c>
      <c r="G116" s="8">
        <v>115</v>
      </c>
    </row>
    <row r="117" spans="1:8">
      <c r="A117" s="19">
        <v>27.600000000000101</v>
      </c>
      <c r="B117" s="58">
        <f t="shared" si="12"/>
        <v>0.7</v>
      </c>
      <c r="C117">
        <v>16</v>
      </c>
      <c r="E117" s="19">
        <f t="shared" si="10"/>
        <v>0.45</v>
      </c>
      <c r="F117" s="19">
        <f t="shared" si="11"/>
        <v>0.18</v>
      </c>
      <c r="G117" s="81">
        <v>116</v>
      </c>
      <c r="H117" s="81"/>
    </row>
    <row r="118" spans="1:8">
      <c r="A118" s="19">
        <v>27.700000000000099</v>
      </c>
      <c r="B118" s="58">
        <f t="shared" si="12"/>
        <v>0.71</v>
      </c>
      <c r="C118">
        <v>17</v>
      </c>
      <c r="E118" s="19">
        <f t="shared" si="10"/>
        <v>0.45</v>
      </c>
      <c r="F118" s="19">
        <f t="shared" si="11"/>
        <v>0.18</v>
      </c>
      <c r="G118" s="8">
        <v>117</v>
      </c>
    </row>
    <row r="119" spans="1:8">
      <c r="A119" s="19">
        <v>27.8000000000001</v>
      </c>
      <c r="B119" s="58">
        <f t="shared" si="12"/>
        <v>0.71</v>
      </c>
      <c r="C119">
        <v>18</v>
      </c>
      <c r="E119" s="19">
        <f t="shared" si="10"/>
        <v>0.46</v>
      </c>
      <c r="F119" s="19">
        <f t="shared" si="11"/>
        <v>0.18</v>
      </c>
      <c r="G119" s="81">
        <v>118</v>
      </c>
      <c r="H119" s="81"/>
    </row>
    <row r="120" spans="1:8">
      <c r="A120" s="19">
        <v>27.900000000000102</v>
      </c>
      <c r="B120" s="58">
        <f t="shared" si="12"/>
        <v>0.72</v>
      </c>
      <c r="C120">
        <v>19</v>
      </c>
      <c r="E120" s="19">
        <f t="shared" si="10"/>
        <v>0.46</v>
      </c>
      <c r="F120" s="19">
        <f t="shared" si="11"/>
        <v>0.18</v>
      </c>
      <c r="G120" s="8">
        <v>119</v>
      </c>
    </row>
    <row r="121" spans="1:8">
      <c r="A121" s="19">
        <v>28.000000000000099</v>
      </c>
      <c r="B121" s="58">
        <f t="shared" si="12"/>
        <v>0.73</v>
      </c>
      <c r="C121">
        <v>20</v>
      </c>
      <c r="E121" s="19">
        <f t="shared" si="10"/>
        <v>0.46</v>
      </c>
      <c r="F121" s="19">
        <f t="shared" si="11"/>
        <v>0.18</v>
      </c>
      <c r="G121" s="81">
        <v>120</v>
      </c>
      <c r="H121" s="81"/>
    </row>
    <row r="122" spans="1:8">
      <c r="A122" s="19">
        <v>28.100000000000101</v>
      </c>
      <c r="B122" s="58">
        <f t="shared" si="12"/>
        <v>0.73</v>
      </c>
      <c r="C122">
        <v>21</v>
      </c>
      <c r="E122" s="19">
        <f t="shared" si="10"/>
        <v>0.46</v>
      </c>
      <c r="F122" s="19">
        <f t="shared" si="11"/>
        <v>0.18</v>
      </c>
      <c r="G122" s="8">
        <v>121</v>
      </c>
    </row>
    <row r="123" spans="1:8">
      <c r="A123" s="19">
        <v>28.200000000000099</v>
      </c>
      <c r="B123" s="58">
        <f t="shared" si="12"/>
        <v>0.74</v>
      </c>
      <c r="C123">
        <v>22</v>
      </c>
      <c r="E123" s="19">
        <f t="shared" si="10"/>
        <v>0.46</v>
      </c>
      <c r="F123" s="19">
        <f t="shared" si="11"/>
        <v>0.18</v>
      </c>
      <c r="G123" s="81">
        <v>122</v>
      </c>
      <c r="H123" s="81"/>
    </row>
    <row r="124" spans="1:8">
      <c r="A124" s="19">
        <v>28.3000000000001</v>
      </c>
      <c r="B124" s="58">
        <f t="shared" si="12"/>
        <v>0.74</v>
      </c>
      <c r="C124">
        <v>23</v>
      </c>
      <c r="E124" s="19">
        <f t="shared" si="10"/>
        <v>0.47</v>
      </c>
      <c r="F124" s="19">
        <f t="shared" si="11"/>
        <v>0.18</v>
      </c>
      <c r="G124" s="8">
        <v>123</v>
      </c>
    </row>
    <row r="125" spans="1:8">
      <c r="A125" s="19">
        <v>28.400000000000102</v>
      </c>
      <c r="B125" s="58">
        <f t="shared" si="12"/>
        <v>0.75</v>
      </c>
      <c r="C125">
        <v>24</v>
      </c>
      <c r="E125" s="19">
        <f t="shared" si="10"/>
        <v>0.47</v>
      </c>
      <c r="F125" s="19">
        <f t="shared" si="11"/>
        <v>0.18</v>
      </c>
      <c r="G125" s="81">
        <v>124</v>
      </c>
      <c r="H125" s="81"/>
    </row>
    <row r="126" spans="1:8">
      <c r="A126" s="19">
        <v>28.500000000000099</v>
      </c>
      <c r="B126" s="58">
        <f t="shared" si="12"/>
        <v>0.76</v>
      </c>
      <c r="C126">
        <v>25</v>
      </c>
      <c r="E126" s="19">
        <f t="shared" si="10"/>
        <v>0.47</v>
      </c>
      <c r="F126" s="19">
        <f t="shared" si="11"/>
        <v>0.19</v>
      </c>
      <c r="G126" s="8">
        <v>125</v>
      </c>
    </row>
    <row r="127" spans="1:8">
      <c r="A127" s="19">
        <v>28.600000000000101</v>
      </c>
      <c r="B127" s="58">
        <f t="shared" si="12"/>
        <v>0.76</v>
      </c>
      <c r="C127">
        <v>26</v>
      </c>
      <c r="E127" s="19">
        <f t="shared" si="10"/>
        <v>0.47</v>
      </c>
      <c r="F127" s="19">
        <f t="shared" si="11"/>
        <v>0.19</v>
      </c>
      <c r="G127" s="81">
        <v>126</v>
      </c>
      <c r="H127" s="81"/>
    </row>
    <row r="128" spans="1:8">
      <c r="A128" s="19">
        <v>28.700000000000099</v>
      </c>
      <c r="B128" s="58">
        <f t="shared" si="12"/>
        <v>0.77</v>
      </c>
      <c r="C128">
        <v>27</v>
      </c>
      <c r="E128" s="19">
        <f t="shared" si="10"/>
        <v>0.47</v>
      </c>
      <c r="F128" s="19">
        <f t="shared" si="11"/>
        <v>0.19</v>
      </c>
      <c r="G128" s="8">
        <v>127</v>
      </c>
    </row>
    <row r="129" spans="1:8">
      <c r="A129" s="19">
        <v>28.8000000000001</v>
      </c>
      <c r="B129" s="58">
        <f t="shared" si="12"/>
        <v>0.78</v>
      </c>
      <c r="C129">
        <v>28</v>
      </c>
      <c r="E129" s="19">
        <f t="shared" si="10"/>
        <v>0.48</v>
      </c>
      <c r="F129" s="19">
        <f t="shared" si="11"/>
        <v>0.19</v>
      </c>
      <c r="G129" s="81">
        <v>128</v>
      </c>
      <c r="H129" s="81"/>
    </row>
    <row r="130" spans="1:8">
      <c r="A130" s="19">
        <v>28.900000000000102</v>
      </c>
      <c r="B130" s="58">
        <f t="shared" si="12"/>
        <v>0.78</v>
      </c>
      <c r="C130">
        <v>29</v>
      </c>
      <c r="E130" s="19">
        <f t="shared" ref="E130:E139" si="13">ROUND((E$141-E$1)/140*G130+E$1,2)</f>
        <v>0.48</v>
      </c>
      <c r="F130" s="19">
        <f t="shared" ref="F130:F139" si="14">ROUND((F$141-F$1)/140*G130+F$1,2)</f>
        <v>0.19</v>
      </c>
      <c r="G130" s="8">
        <v>129</v>
      </c>
    </row>
    <row r="131" spans="1:8">
      <c r="A131" s="19">
        <v>29.000000000000099</v>
      </c>
      <c r="B131" s="58">
        <f t="shared" si="12"/>
        <v>0.79</v>
      </c>
      <c r="C131">
        <v>30</v>
      </c>
      <c r="E131" s="19">
        <f t="shared" si="13"/>
        <v>0.48</v>
      </c>
      <c r="F131" s="19">
        <f t="shared" si="14"/>
        <v>0.19</v>
      </c>
      <c r="G131" s="81">
        <v>130</v>
      </c>
      <c r="H131" s="81"/>
    </row>
    <row r="132" spans="1:8">
      <c r="A132" s="19">
        <v>29.100000000000101</v>
      </c>
      <c r="B132" s="58">
        <f t="shared" si="12"/>
        <v>0.79</v>
      </c>
      <c r="C132">
        <v>31</v>
      </c>
      <c r="E132" s="19">
        <f t="shared" si="13"/>
        <v>0.48</v>
      </c>
      <c r="F132" s="19">
        <f t="shared" si="14"/>
        <v>0.19</v>
      </c>
      <c r="G132" s="8">
        <v>131</v>
      </c>
    </row>
    <row r="133" spans="1:8">
      <c r="A133" s="19">
        <v>29.200000000000099</v>
      </c>
      <c r="B133" s="58">
        <f t="shared" si="12"/>
        <v>0.8</v>
      </c>
      <c r="C133">
        <v>32</v>
      </c>
      <c r="E133" s="19">
        <f t="shared" si="13"/>
        <v>0.48</v>
      </c>
      <c r="F133" s="19">
        <f t="shared" si="14"/>
        <v>0.19</v>
      </c>
      <c r="G133" s="81">
        <v>132</v>
      </c>
      <c r="H133" s="81"/>
    </row>
    <row r="134" spans="1:8">
      <c r="A134" s="19">
        <v>29.3000000000002</v>
      </c>
      <c r="B134" s="58">
        <f t="shared" si="12"/>
        <v>0.81</v>
      </c>
      <c r="C134">
        <v>33</v>
      </c>
      <c r="E134" s="19">
        <f t="shared" si="13"/>
        <v>0.49</v>
      </c>
      <c r="F134" s="19">
        <f t="shared" si="14"/>
        <v>0.19</v>
      </c>
      <c r="G134" s="8">
        <v>133</v>
      </c>
    </row>
    <row r="135" spans="1:8">
      <c r="A135" s="19">
        <v>29.400000000000201</v>
      </c>
      <c r="B135" s="58">
        <f t="shared" si="12"/>
        <v>0.81</v>
      </c>
      <c r="C135">
        <v>34</v>
      </c>
      <c r="E135" s="19">
        <f t="shared" si="13"/>
        <v>0.49</v>
      </c>
      <c r="F135" s="19">
        <f t="shared" si="14"/>
        <v>0.19</v>
      </c>
      <c r="G135" s="81">
        <v>134</v>
      </c>
      <c r="H135" s="81"/>
    </row>
    <row r="136" spans="1:8">
      <c r="A136" s="19">
        <v>29.500000000000199</v>
      </c>
      <c r="B136" s="58">
        <f t="shared" si="12"/>
        <v>0.82</v>
      </c>
      <c r="C136">
        <v>35</v>
      </c>
      <c r="E136" s="19">
        <f t="shared" si="13"/>
        <v>0.49</v>
      </c>
      <c r="F136" s="19">
        <f t="shared" si="14"/>
        <v>0.2</v>
      </c>
      <c r="G136" s="8">
        <v>135</v>
      </c>
    </row>
    <row r="137" spans="1:8">
      <c r="A137" s="19">
        <v>29.6000000000002</v>
      </c>
      <c r="B137" s="58">
        <f t="shared" si="12"/>
        <v>0.83</v>
      </c>
      <c r="C137">
        <v>36</v>
      </c>
      <c r="E137" s="19">
        <f t="shared" si="13"/>
        <v>0.49</v>
      </c>
      <c r="F137" s="19">
        <f t="shared" si="14"/>
        <v>0.2</v>
      </c>
      <c r="G137" s="81">
        <v>136</v>
      </c>
      <c r="H137" s="81"/>
    </row>
    <row r="138" spans="1:8">
      <c r="A138" s="19">
        <v>29.700000000000198</v>
      </c>
      <c r="B138" s="58">
        <f t="shared" si="12"/>
        <v>0.83</v>
      </c>
      <c r="C138">
        <v>37</v>
      </c>
      <c r="E138" s="19">
        <f t="shared" si="13"/>
        <v>0.49</v>
      </c>
      <c r="F138" s="19">
        <f t="shared" si="14"/>
        <v>0.2</v>
      </c>
      <c r="G138" s="8">
        <v>137</v>
      </c>
    </row>
    <row r="139" spans="1:8">
      <c r="A139" s="19">
        <v>29.8000000000002</v>
      </c>
      <c r="B139" s="58">
        <f t="shared" si="12"/>
        <v>0.84</v>
      </c>
      <c r="C139">
        <v>38</v>
      </c>
      <c r="E139" s="19">
        <f t="shared" si="13"/>
        <v>0.5</v>
      </c>
      <c r="F139" s="19">
        <f t="shared" si="14"/>
        <v>0.2</v>
      </c>
      <c r="G139" s="81">
        <v>138</v>
      </c>
      <c r="H139" s="81"/>
    </row>
    <row r="140" spans="1:8">
      <c r="A140" s="19">
        <v>29.900000000000201</v>
      </c>
      <c r="B140" s="58">
        <f t="shared" si="12"/>
        <v>0.84</v>
      </c>
      <c r="C140">
        <v>39</v>
      </c>
      <c r="D140" s="13"/>
      <c r="E140" s="19">
        <f>ROUND((E$141-E$1)/140*G140+E$1,2)</f>
        <v>0.5</v>
      </c>
      <c r="F140" s="19">
        <f>ROUND((F$141-F$1)/140*G140+F$1,2)</f>
        <v>0.2</v>
      </c>
      <c r="G140" s="8">
        <v>139</v>
      </c>
    </row>
    <row r="141" spans="1:8">
      <c r="A141" s="21">
        <v>30.000000000000199</v>
      </c>
      <c r="B141" s="59">
        <f>'3_Anzeichnungsprotokoll'!E29</f>
        <v>0.85</v>
      </c>
      <c r="C141" s="22">
        <v>0</v>
      </c>
      <c r="E141" s="79">
        <v>0.5</v>
      </c>
      <c r="F141" s="79">
        <v>0.2</v>
      </c>
      <c r="G141" s="81">
        <v>140</v>
      </c>
      <c r="H141" s="81"/>
    </row>
    <row r="142" spans="1:8">
      <c r="A142" s="19">
        <v>30.1000000000002</v>
      </c>
      <c r="B142" s="58">
        <f>ROUND(((B$181-B$141)/40*C142+B$141),2)</f>
        <v>0.86</v>
      </c>
      <c r="C142">
        <v>1</v>
      </c>
      <c r="E142" s="19">
        <f t="shared" ref="E142:F189" si="15">ROUND((E$191-E$141)/50*$G142+E$141,2)</f>
        <v>0.51</v>
      </c>
      <c r="F142" s="19">
        <f t="shared" si="15"/>
        <v>0.2</v>
      </c>
      <c r="G142" s="8">
        <v>1</v>
      </c>
    </row>
    <row r="143" spans="1:8">
      <c r="A143" s="19">
        <v>30.200000000000198</v>
      </c>
      <c r="B143" s="58">
        <f t="shared" ref="B143:B180" si="16">ROUND(((B$181-B$141)/40*C143+B$141),2)</f>
        <v>0.87</v>
      </c>
      <c r="C143">
        <v>2</v>
      </c>
      <c r="E143" s="19">
        <f t="shared" si="15"/>
        <v>0.51</v>
      </c>
      <c r="F143" s="19">
        <f t="shared" si="15"/>
        <v>0.2</v>
      </c>
      <c r="G143" s="8">
        <v>2</v>
      </c>
    </row>
    <row r="144" spans="1:8">
      <c r="A144" s="19">
        <v>30.3000000000002</v>
      </c>
      <c r="B144" s="58">
        <f t="shared" si="16"/>
        <v>0.87</v>
      </c>
      <c r="C144">
        <v>3</v>
      </c>
      <c r="E144" s="19">
        <f t="shared" si="15"/>
        <v>0.52</v>
      </c>
      <c r="F144" s="19">
        <f t="shared" si="15"/>
        <v>0.2</v>
      </c>
      <c r="G144" s="8">
        <v>3</v>
      </c>
    </row>
    <row r="145" spans="1:7">
      <c r="A145" s="19">
        <v>30.400000000000201</v>
      </c>
      <c r="B145" s="58">
        <f t="shared" si="16"/>
        <v>0.88</v>
      </c>
      <c r="C145">
        <v>4</v>
      </c>
      <c r="E145" s="19">
        <f t="shared" si="15"/>
        <v>0.52</v>
      </c>
      <c r="F145" s="19">
        <f t="shared" si="15"/>
        <v>0.21</v>
      </c>
      <c r="G145" s="8">
        <v>4</v>
      </c>
    </row>
    <row r="146" spans="1:7">
      <c r="A146" s="19">
        <v>30.500000000000199</v>
      </c>
      <c r="B146" s="58">
        <f t="shared" si="16"/>
        <v>0.89</v>
      </c>
      <c r="C146">
        <v>5</v>
      </c>
      <c r="E146" s="19">
        <f t="shared" si="15"/>
        <v>0.53</v>
      </c>
      <c r="F146" s="19">
        <f t="shared" si="15"/>
        <v>0.21</v>
      </c>
      <c r="G146" s="8">
        <v>5</v>
      </c>
    </row>
    <row r="147" spans="1:7">
      <c r="A147" s="19">
        <v>30.6000000000002</v>
      </c>
      <c r="B147" s="58">
        <f t="shared" si="16"/>
        <v>0.9</v>
      </c>
      <c r="C147">
        <v>6</v>
      </c>
      <c r="E147" s="19">
        <f t="shared" si="15"/>
        <v>0.53</v>
      </c>
      <c r="F147" s="19">
        <f t="shared" si="15"/>
        <v>0.21</v>
      </c>
      <c r="G147" s="8">
        <v>6</v>
      </c>
    </row>
    <row r="148" spans="1:7">
      <c r="A148" s="19">
        <v>30.700000000000198</v>
      </c>
      <c r="B148" s="58">
        <f t="shared" si="16"/>
        <v>0.9</v>
      </c>
      <c r="C148">
        <v>7</v>
      </c>
      <c r="E148" s="19">
        <f t="shared" si="15"/>
        <v>0.54</v>
      </c>
      <c r="F148" s="19">
        <f t="shared" si="15"/>
        <v>0.21</v>
      </c>
      <c r="G148" s="8">
        <v>7</v>
      </c>
    </row>
    <row r="149" spans="1:7">
      <c r="A149" s="19">
        <v>30.8000000000002</v>
      </c>
      <c r="B149" s="58">
        <f t="shared" si="16"/>
        <v>0.91</v>
      </c>
      <c r="C149">
        <v>8</v>
      </c>
      <c r="E149" s="19">
        <f t="shared" si="15"/>
        <v>0.54</v>
      </c>
      <c r="F149" s="19">
        <f t="shared" si="15"/>
        <v>0.21</v>
      </c>
      <c r="G149" s="8">
        <v>8</v>
      </c>
    </row>
    <row r="150" spans="1:7">
      <c r="A150" s="19">
        <v>30.900000000000201</v>
      </c>
      <c r="B150" s="58">
        <f t="shared" si="16"/>
        <v>0.92</v>
      </c>
      <c r="C150">
        <v>9</v>
      </c>
      <c r="E150" s="19">
        <f t="shared" si="15"/>
        <v>0.55000000000000004</v>
      </c>
      <c r="F150" s="19">
        <f t="shared" si="15"/>
        <v>0.21</v>
      </c>
      <c r="G150" s="8">
        <v>9</v>
      </c>
    </row>
    <row r="151" spans="1:7">
      <c r="A151" s="19">
        <v>31.000000000000199</v>
      </c>
      <c r="B151" s="58">
        <f t="shared" si="16"/>
        <v>0.93</v>
      </c>
      <c r="C151">
        <v>10</v>
      </c>
      <c r="E151" s="19">
        <f t="shared" si="15"/>
        <v>0.55000000000000004</v>
      </c>
      <c r="F151" s="19">
        <f t="shared" si="15"/>
        <v>0.21</v>
      </c>
      <c r="G151" s="8">
        <v>10</v>
      </c>
    </row>
    <row r="152" spans="1:7">
      <c r="A152" s="19">
        <v>31.1000000000002</v>
      </c>
      <c r="B152" s="58">
        <f t="shared" si="16"/>
        <v>0.93</v>
      </c>
      <c r="C152">
        <v>11</v>
      </c>
      <c r="E152" s="19">
        <f t="shared" si="15"/>
        <v>0.56000000000000005</v>
      </c>
      <c r="F152" s="19">
        <f t="shared" si="15"/>
        <v>0.22</v>
      </c>
      <c r="G152" s="8">
        <v>11</v>
      </c>
    </row>
    <row r="153" spans="1:7">
      <c r="A153" s="19">
        <v>31.200000000000198</v>
      </c>
      <c r="B153" s="58">
        <f t="shared" si="16"/>
        <v>0.94</v>
      </c>
      <c r="C153">
        <v>12</v>
      </c>
      <c r="E153" s="19">
        <f t="shared" si="15"/>
        <v>0.56000000000000005</v>
      </c>
      <c r="F153" s="19">
        <f t="shared" si="15"/>
        <v>0.22</v>
      </c>
      <c r="G153" s="8">
        <v>12</v>
      </c>
    </row>
    <row r="154" spans="1:7">
      <c r="A154" s="19">
        <v>31.3000000000002</v>
      </c>
      <c r="B154" s="58">
        <f t="shared" si="16"/>
        <v>0.95</v>
      </c>
      <c r="C154">
        <v>13</v>
      </c>
      <c r="E154" s="19">
        <f t="shared" si="15"/>
        <v>0.56999999999999995</v>
      </c>
      <c r="F154" s="19">
        <f t="shared" si="15"/>
        <v>0.22</v>
      </c>
      <c r="G154" s="8">
        <v>13</v>
      </c>
    </row>
    <row r="155" spans="1:7">
      <c r="A155" s="19">
        <v>31.400000000000201</v>
      </c>
      <c r="B155" s="58">
        <f t="shared" si="16"/>
        <v>0.96</v>
      </c>
      <c r="C155">
        <v>14</v>
      </c>
      <c r="E155" s="19">
        <f t="shared" si="15"/>
        <v>0.56999999999999995</v>
      </c>
      <c r="F155" s="19">
        <f t="shared" si="15"/>
        <v>0.22</v>
      </c>
      <c r="G155" s="8">
        <v>14</v>
      </c>
    </row>
    <row r="156" spans="1:7">
      <c r="A156" s="19">
        <v>31.500000000000199</v>
      </c>
      <c r="B156" s="58">
        <f t="shared" si="16"/>
        <v>0.96</v>
      </c>
      <c r="C156">
        <v>15</v>
      </c>
      <c r="E156" s="19">
        <f t="shared" si="15"/>
        <v>0.57999999999999996</v>
      </c>
      <c r="F156" s="19">
        <f t="shared" si="15"/>
        <v>0.22</v>
      </c>
      <c r="G156" s="8">
        <v>15</v>
      </c>
    </row>
    <row r="157" spans="1:7">
      <c r="A157" s="19">
        <v>31.6000000000002</v>
      </c>
      <c r="B157" s="58">
        <f t="shared" si="16"/>
        <v>0.97</v>
      </c>
      <c r="C157">
        <v>16</v>
      </c>
      <c r="E157" s="19">
        <f t="shared" si="15"/>
        <v>0.57999999999999996</v>
      </c>
      <c r="F157" s="19">
        <f t="shared" si="15"/>
        <v>0.22</v>
      </c>
      <c r="G157" s="8">
        <v>16</v>
      </c>
    </row>
    <row r="158" spans="1:7">
      <c r="A158" s="19">
        <v>31.700000000000198</v>
      </c>
      <c r="B158" s="58">
        <f t="shared" si="16"/>
        <v>0.98</v>
      </c>
      <c r="C158">
        <v>17</v>
      </c>
      <c r="E158" s="19">
        <f t="shared" si="15"/>
        <v>0.59</v>
      </c>
      <c r="F158" s="19">
        <f t="shared" si="15"/>
        <v>0.22</v>
      </c>
      <c r="G158" s="8">
        <v>17</v>
      </c>
    </row>
    <row r="159" spans="1:7">
      <c r="A159" s="19">
        <v>31.8000000000002</v>
      </c>
      <c r="B159" s="58">
        <f t="shared" si="16"/>
        <v>0.99</v>
      </c>
      <c r="C159">
        <v>18</v>
      </c>
      <c r="E159" s="19">
        <f t="shared" si="15"/>
        <v>0.59</v>
      </c>
      <c r="F159" s="19">
        <f t="shared" si="15"/>
        <v>0.23</v>
      </c>
      <c r="G159" s="8">
        <v>18</v>
      </c>
    </row>
    <row r="160" spans="1:7">
      <c r="A160" s="19">
        <v>31.900000000000201</v>
      </c>
      <c r="B160" s="58">
        <f t="shared" si="16"/>
        <v>0.99</v>
      </c>
      <c r="C160">
        <v>19</v>
      </c>
      <c r="E160" s="19">
        <f t="shared" si="15"/>
        <v>0.6</v>
      </c>
      <c r="F160" s="19">
        <f t="shared" si="15"/>
        <v>0.23</v>
      </c>
      <c r="G160" s="8">
        <v>19</v>
      </c>
    </row>
    <row r="161" spans="1:7">
      <c r="A161" s="19">
        <v>32.000000000000199</v>
      </c>
      <c r="B161" s="58">
        <f t="shared" si="16"/>
        <v>1</v>
      </c>
      <c r="C161">
        <v>20</v>
      </c>
      <c r="E161" s="19">
        <f t="shared" si="15"/>
        <v>0.6</v>
      </c>
      <c r="F161" s="19">
        <f t="shared" si="15"/>
        <v>0.23</v>
      </c>
      <c r="G161" s="8">
        <v>20</v>
      </c>
    </row>
    <row r="162" spans="1:7">
      <c r="A162" s="19">
        <v>32.1000000000002</v>
      </c>
      <c r="B162" s="58">
        <f t="shared" si="16"/>
        <v>1.01</v>
      </c>
      <c r="C162">
        <v>21</v>
      </c>
      <c r="E162" s="19">
        <f t="shared" si="15"/>
        <v>0.61</v>
      </c>
      <c r="F162" s="19">
        <f t="shared" si="15"/>
        <v>0.23</v>
      </c>
      <c r="G162" s="8">
        <v>21</v>
      </c>
    </row>
    <row r="163" spans="1:7">
      <c r="A163" s="19">
        <v>32.200000000000202</v>
      </c>
      <c r="B163" s="58">
        <f t="shared" si="16"/>
        <v>1.02</v>
      </c>
      <c r="C163">
        <v>22</v>
      </c>
      <c r="E163" s="19">
        <f t="shared" si="15"/>
        <v>0.61</v>
      </c>
      <c r="F163" s="19">
        <f t="shared" si="15"/>
        <v>0.23</v>
      </c>
      <c r="G163" s="8">
        <v>22</v>
      </c>
    </row>
    <row r="164" spans="1:7">
      <c r="A164" s="19">
        <v>32.300000000000203</v>
      </c>
      <c r="B164" s="58">
        <f t="shared" si="16"/>
        <v>1.02</v>
      </c>
      <c r="C164">
        <v>23</v>
      </c>
      <c r="E164" s="19">
        <f t="shared" si="15"/>
        <v>0.62</v>
      </c>
      <c r="F164" s="19">
        <f t="shared" si="15"/>
        <v>0.23</v>
      </c>
      <c r="G164" s="8">
        <v>23</v>
      </c>
    </row>
    <row r="165" spans="1:7">
      <c r="A165" s="19">
        <v>32.400000000000198</v>
      </c>
      <c r="B165" s="58">
        <f t="shared" si="16"/>
        <v>1.03</v>
      </c>
      <c r="C165">
        <v>24</v>
      </c>
      <c r="E165" s="19">
        <f t="shared" si="15"/>
        <v>0.62</v>
      </c>
      <c r="F165" s="19">
        <f t="shared" si="15"/>
        <v>0.23</v>
      </c>
      <c r="G165" s="8">
        <v>24</v>
      </c>
    </row>
    <row r="166" spans="1:7">
      <c r="A166" s="19">
        <v>32.500000000000199</v>
      </c>
      <c r="B166" s="58">
        <f t="shared" si="16"/>
        <v>1.04</v>
      </c>
      <c r="C166">
        <v>25</v>
      </c>
      <c r="E166" s="19">
        <f t="shared" si="15"/>
        <v>0.63</v>
      </c>
      <c r="F166" s="19">
        <f t="shared" si="15"/>
        <v>0.24</v>
      </c>
      <c r="G166" s="8">
        <v>25</v>
      </c>
    </row>
    <row r="167" spans="1:7">
      <c r="A167" s="19">
        <v>32.6000000000002</v>
      </c>
      <c r="B167" s="58">
        <f t="shared" si="16"/>
        <v>1.05</v>
      </c>
      <c r="C167">
        <v>26</v>
      </c>
      <c r="E167" s="19">
        <f t="shared" si="15"/>
        <v>0.63</v>
      </c>
      <c r="F167" s="19">
        <f t="shared" si="15"/>
        <v>0.24</v>
      </c>
      <c r="G167" s="8">
        <v>26</v>
      </c>
    </row>
    <row r="168" spans="1:7">
      <c r="A168" s="19">
        <v>32.700000000000202</v>
      </c>
      <c r="B168" s="58">
        <f t="shared" si="16"/>
        <v>1.05</v>
      </c>
      <c r="C168">
        <v>27</v>
      </c>
      <c r="E168" s="19">
        <f t="shared" si="15"/>
        <v>0.64</v>
      </c>
      <c r="F168" s="19">
        <f t="shared" si="15"/>
        <v>0.24</v>
      </c>
      <c r="G168" s="8">
        <v>27</v>
      </c>
    </row>
    <row r="169" spans="1:7">
      <c r="A169" s="19">
        <v>32.800000000000203</v>
      </c>
      <c r="B169" s="58">
        <f t="shared" si="16"/>
        <v>1.06</v>
      </c>
      <c r="C169">
        <v>28</v>
      </c>
      <c r="E169" s="19">
        <f t="shared" si="15"/>
        <v>0.64</v>
      </c>
      <c r="F169" s="19">
        <f t="shared" si="15"/>
        <v>0.24</v>
      </c>
      <c r="G169" s="8">
        <v>28</v>
      </c>
    </row>
    <row r="170" spans="1:7">
      <c r="A170" s="19">
        <v>32.900000000000198</v>
      </c>
      <c r="B170" s="58">
        <f t="shared" si="16"/>
        <v>1.07</v>
      </c>
      <c r="C170">
        <v>29</v>
      </c>
      <c r="E170" s="19">
        <f t="shared" si="15"/>
        <v>0.65</v>
      </c>
      <c r="F170" s="19">
        <f t="shared" si="15"/>
        <v>0.24</v>
      </c>
      <c r="G170" s="8">
        <v>29</v>
      </c>
    </row>
    <row r="171" spans="1:7">
      <c r="A171" s="19">
        <v>33.000000000000199</v>
      </c>
      <c r="B171" s="58">
        <f t="shared" si="16"/>
        <v>1.08</v>
      </c>
      <c r="C171">
        <v>30</v>
      </c>
      <c r="E171" s="19">
        <f t="shared" si="15"/>
        <v>0.65</v>
      </c>
      <c r="F171" s="19">
        <f t="shared" si="15"/>
        <v>0.24</v>
      </c>
      <c r="G171" s="8">
        <v>30</v>
      </c>
    </row>
    <row r="172" spans="1:7">
      <c r="A172" s="19">
        <v>33.1000000000002</v>
      </c>
      <c r="B172" s="58">
        <f t="shared" si="16"/>
        <v>1.08</v>
      </c>
      <c r="C172">
        <v>31</v>
      </c>
      <c r="E172" s="19">
        <f t="shared" si="15"/>
        <v>0.66</v>
      </c>
      <c r="F172" s="19">
        <f t="shared" si="15"/>
        <v>0.24</v>
      </c>
      <c r="G172" s="8">
        <v>31</v>
      </c>
    </row>
    <row r="173" spans="1:7">
      <c r="A173" s="19">
        <v>33.200000000000202</v>
      </c>
      <c r="B173" s="58">
        <f t="shared" si="16"/>
        <v>1.0900000000000001</v>
      </c>
      <c r="C173">
        <v>32</v>
      </c>
      <c r="E173" s="19">
        <f t="shared" si="15"/>
        <v>0.66</v>
      </c>
      <c r="F173" s="19">
        <f t="shared" si="15"/>
        <v>0.24</v>
      </c>
      <c r="G173" s="8">
        <v>32</v>
      </c>
    </row>
    <row r="174" spans="1:7">
      <c r="A174" s="19">
        <v>33.300000000000203</v>
      </c>
      <c r="B174" s="58">
        <f t="shared" si="16"/>
        <v>1.1000000000000001</v>
      </c>
      <c r="C174">
        <v>33</v>
      </c>
      <c r="E174" s="19">
        <f t="shared" si="15"/>
        <v>0.67</v>
      </c>
      <c r="F174" s="19">
        <f t="shared" si="15"/>
        <v>0.25</v>
      </c>
      <c r="G174" s="8">
        <v>33</v>
      </c>
    </row>
    <row r="175" spans="1:7">
      <c r="A175" s="19">
        <v>33.400000000000198</v>
      </c>
      <c r="B175" s="58">
        <f t="shared" si="16"/>
        <v>1.1100000000000001</v>
      </c>
      <c r="C175">
        <v>34</v>
      </c>
      <c r="E175" s="19">
        <f t="shared" si="15"/>
        <v>0.67</v>
      </c>
      <c r="F175" s="19">
        <f t="shared" si="15"/>
        <v>0.25</v>
      </c>
      <c r="G175" s="8">
        <v>34</v>
      </c>
    </row>
    <row r="176" spans="1:7">
      <c r="A176" s="19">
        <v>33.500000000000199</v>
      </c>
      <c r="B176" s="58">
        <f t="shared" si="16"/>
        <v>1.1100000000000001</v>
      </c>
      <c r="C176">
        <v>35</v>
      </c>
      <c r="E176" s="19">
        <f t="shared" si="15"/>
        <v>0.68</v>
      </c>
      <c r="F176" s="19">
        <f t="shared" si="15"/>
        <v>0.25</v>
      </c>
      <c r="G176" s="8">
        <v>35</v>
      </c>
    </row>
    <row r="177" spans="1:8">
      <c r="A177" s="19">
        <v>33.6000000000002</v>
      </c>
      <c r="B177" s="58">
        <f t="shared" si="16"/>
        <v>1.1200000000000001</v>
      </c>
      <c r="C177">
        <v>36</v>
      </c>
      <c r="E177" s="19">
        <f t="shared" si="15"/>
        <v>0.68</v>
      </c>
      <c r="F177" s="19">
        <f t="shared" si="15"/>
        <v>0.25</v>
      </c>
      <c r="G177" s="8">
        <v>36</v>
      </c>
    </row>
    <row r="178" spans="1:8">
      <c r="A178" s="19">
        <v>33.700000000000202</v>
      </c>
      <c r="B178" s="58">
        <f t="shared" si="16"/>
        <v>1.1299999999999999</v>
      </c>
      <c r="C178">
        <v>37</v>
      </c>
      <c r="E178" s="19">
        <f t="shared" si="15"/>
        <v>0.69</v>
      </c>
      <c r="F178" s="19">
        <f t="shared" si="15"/>
        <v>0.25</v>
      </c>
      <c r="G178" s="8">
        <v>37</v>
      </c>
    </row>
    <row r="179" spans="1:8">
      <c r="A179" s="19">
        <v>33.800000000000203</v>
      </c>
      <c r="B179" s="58">
        <f t="shared" si="16"/>
        <v>1.1399999999999999</v>
      </c>
      <c r="C179">
        <v>38</v>
      </c>
      <c r="E179" s="19">
        <f t="shared" si="15"/>
        <v>0.69</v>
      </c>
      <c r="F179" s="19">
        <f t="shared" si="15"/>
        <v>0.25</v>
      </c>
      <c r="G179" s="8">
        <v>38</v>
      </c>
    </row>
    <row r="180" spans="1:8">
      <c r="A180" s="19">
        <v>33.900000000000198</v>
      </c>
      <c r="B180" s="58">
        <f t="shared" si="16"/>
        <v>1.1399999999999999</v>
      </c>
      <c r="C180">
        <v>39</v>
      </c>
      <c r="E180" s="19">
        <f t="shared" si="15"/>
        <v>0.7</v>
      </c>
      <c r="F180" s="19">
        <f t="shared" si="15"/>
        <v>0.25</v>
      </c>
      <c r="G180" s="8">
        <v>39</v>
      </c>
    </row>
    <row r="181" spans="1:8">
      <c r="A181" s="21">
        <v>34.000000000000199</v>
      </c>
      <c r="B181" s="59">
        <f>'3_Anzeichnungsprotokoll'!E30</f>
        <v>1.1499999999999999</v>
      </c>
      <c r="C181" s="22">
        <v>0</v>
      </c>
      <c r="E181" s="19">
        <f t="shared" si="15"/>
        <v>0.7</v>
      </c>
      <c r="F181" s="19">
        <f t="shared" si="15"/>
        <v>0.26</v>
      </c>
      <c r="G181" s="8">
        <v>40</v>
      </c>
    </row>
    <row r="182" spans="1:8">
      <c r="A182" s="19">
        <v>34.1000000000002</v>
      </c>
      <c r="B182" s="58">
        <f>ROUND(((B$221-B$181)/40*C182+B$181),2)</f>
        <v>1.1599999999999999</v>
      </c>
      <c r="C182">
        <v>1</v>
      </c>
      <c r="E182" s="19">
        <f t="shared" si="15"/>
        <v>0.71</v>
      </c>
      <c r="F182" s="19">
        <f t="shared" si="15"/>
        <v>0.26</v>
      </c>
      <c r="G182" s="8">
        <v>41</v>
      </c>
    </row>
    <row r="183" spans="1:8">
      <c r="A183" s="19">
        <v>34.200000000000202</v>
      </c>
      <c r="B183" s="58">
        <f t="shared" ref="B183:B220" si="17">ROUND(((B$221-B$181)/40*C183+B$181),2)</f>
        <v>1.17</v>
      </c>
      <c r="C183">
        <v>2</v>
      </c>
      <c r="E183" s="19">
        <f t="shared" si="15"/>
        <v>0.71</v>
      </c>
      <c r="F183" s="19">
        <f t="shared" si="15"/>
        <v>0.26</v>
      </c>
      <c r="G183" s="8">
        <v>42</v>
      </c>
    </row>
    <row r="184" spans="1:8">
      <c r="A184" s="19">
        <v>34.300000000000203</v>
      </c>
      <c r="B184" s="58">
        <f t="shared" si="17"/>
        <v>1.17</v>
      </c>
      <c r="C184">
        <v>3</v>
      </c>
      <c r="E184" s="19">
        <f t="shared" si="15"/>
        <v>0.72</v>
      </c>
      <c r="F184" s="19">
        <f t="shared" si="15"/>
        <v>0.26</v>
      </c>
      <c r="G184" s="8">
        <v>43</v>
      </c>
    </row>
    <row r="185" spans="1:8">
      <c r="A185" s="19">
        <v>34.400000000000198</v>
      </c>
      <c r="B185" s="58">
        <f t="shared" si="17"/>
        <v>1.18</v>
      </c>
      <c r="C185">
        <v>4</v>
      </c>
      <c r="E185" s="19">
        <f t="shared" si="15"/>
        <v>0.72</v>
      </c>
      <c r="F185" s="19">
        <f t="shared" si="15"/>
        <v>0.26</v>
      </c>
      <c r="G185" s="8">
        <v>44</v>
      </c>
    </row>
    <row r="186" spans="1:8">
      <c r="A186" s="19">
        <v>34.500000000000199</v>
      </c>
      <c r="B186" s="58">
        <f t="shared" si="17"/>
        <v>1.19</v>
      </c>
      <c r="C186">
        <v>5</v>
      </c>
      <c r="E186" s="19">
        <f t="shared" si="15"/>
        <v>0.73</v>
      </c>
      <c r="F186" s="19">
        <f t="shared" si="15"/>
        <v>0.26</v>
      </c>
      <c r="G186" s="8">
        <v>45</v>
      </c>
    </row>
    <row r="187" spans="1:8">
      <c r="A187" s="19">
        <v>34.6000000000002</v>
      </c>
      <c r="B187" s="58">
        <f t="shared" si="17"/>
        <v>1.2</v>
      </c>
      <c r="C187">
        <v>6</v>
      </c>
      <c r="E187" s="19">
        <f t="shared" si="15"/>
        <v>0.73</v>
      </c>
      <c r="F187" s="19">
        <f t="shared" si="15"/>
        <v>0.26</v>
      </c>
      <c r="G187" s="8">
        <v>46</v>
      </c>
    </row>
    <row r="188" spans="1:8">
      <c r="A188" s="19">
        <v>34.700000000000202</v>
      </c>
      <c r="B188" s="58">
        <f t="shared" si="17"/>
        <v>1.2</v>
      </c>
      <c r="C188">
        <v>7</v>
      </c>
      <c r="E188" s="19">
        <f t="shared" si="15"/>
        <v>0.74</v>
      </c>
      <c r="F188" s="19">
        <f t="shared" si="15"/>
        <v>0.27</v>
      </c>
      <c r="G188" s="8">
        <v>47</v>
      </c>
    </row>
    <row r="189" spans="1:8">
      <c r="A189" s="19">
        <v>34.800000000000203</v>
      </c>
      <c r="B189" s="58">
        <f t="shared" si="17"/>
        <v>1.21</v>
      </c>
      <c r="C189">
        <v>8</v>
      </c>
      <c r="E189" s="19">
        <f t="shared" si="15"/>
        <v>0.74</v>
      </c>
      <c r="F189" s="19">
        <f t="shared" si="15"/>
        <v>0.27</v>
      </c>
      <c r="G189" s="8">
        <v>48</v>
      </c>
    </row>
    <row r="190" spans="1:8">
      <c r="A190" s="19">
        <v>34.900000000000198</v>
      </c>
      <c r="B190" s="58">
        <f t="shared" si="17"/>
        <v>1.22</v>
      </c>
      <c r="C190">
        <v>9</v>
      </c>
      <c r="E190" s="19">
        <f>ROUND((E$191-E$141)/50*$G190+E$141,2)</f>
        <v>0.75</v>
      </c>
      <c r="F190" s="19">
        <f>ROUND((F$191-F$141)/50*$G190+F$141,2)</f>
        <v>0.27</v>
      </c>
      <c r="G190" s="8">
        <v>49</v>
      </c>
    </row>
    <row r="191" spans="1:8">
      <c r="A191" s="19">
        <v>35.000000000000199</v>
      </c>
      <c r="B191" s="58">
        <f t="shared" si="17"/>
        <v>1.23</v>
      </c>
      <c r="C191">
        <v>10</v>
      </c>
      <c r="E191" s="79">
        <v>0.75</v>
      </c>
      <c r="F191" s="79">
        <v>0.27</v>
      </c>
      <c r="G191" s="8">
        <v>50</v>
      </c>
      <c r="H191" s="80"/>
    </row>
    <row r="192" spans="1:8">
      <c r="A192" s="19">
        <v>35.1000000000002</v>
      </c>
      <c r="B192" s="58">
        <f t="shared" si="17"/>
        <v>1.23</v>
      </c>
      <c r="C192">
        <v>11</v>
      </c>
      <c r="E192" s="19">
        <f t="shared" ref="E192:F239" si="18">ROUND((E$241-E$191)/50*$G192+E$191,2)</f>
        <v>0.76</v>
      </c>
      <c r="F192" s="19">
        <f t="shared" si="18"/>
        <v>0.27</v>
      </c>
      <c r="G192" s="8">
        <v>1</v>
      </c>
    </row>
    <row r="193" spans="1:7">
      <c r="A193" s="19">
        <v>35.200000000000202</v>
      </c>
      <c r="B193" s="58">
        <f t="shared" si="17"/>
        <v>1.24</v>
      </c>
      <c r="C193">
        <v>12</v>
      </c>
      <c r="E193" s="19">
        <f t="shared" si="18"/>
        <v>0.76</v>
      </c>
      <c r="F193" s="19">
        <f t="shared" si="18"/>
        <v>0.27</v>
      </c>
      <c r="G193" s="8">
        <v>2</v>
      </c>
    </row>
    <row r="194" spans="1:7">
      <c r="A194" s="19">
        <v>35.300000000000203</v>
      </c>
      <c r="B194" s="58">
        <f t="shared" si="17"/>
        <v>1.25</v>
      </c>
      <c r="C194">
        <v>13</v>
      </c>
      <c r="E194" s="19">
        <f t="shared" si="18"/>
        <v>0.77</v>
      </c>
      <c r="F194" s="19">
        <f t="shared" si="18"/>
        <v>0.27</v>
      </c>
      <c r="G194" s="8">
        <v>3</v>
      </c>
    </row>
    <row r="195" spans="1:7">
      <c r="A195" s="19">
        <v>35.400000000000198</v>
      </c>
      <c r="B195" s="58">
        <f t="shared" si="17"/>
        <v>1.26</v>
      </c>
      <c r="C195">
        <v>14</v>
      </c>
      <c r="E195" s="19">
        <f t="shared" si="18"/>
        <v>0.77</v>
      </c>
      <c r="F195" s="19">
        <f t="shared" si="18"/>
        <v>0.28000000000000003</v>
      </c>
      <c r="G195" s="8">
        <v>4</v>
      </c>
    </row>
    <row r="196" spans="1:7">
      <c r="A196" s="19">
        <v>35.500000000000199</v>
      </c>
      <c r="B196" s="58">
        <f t="shared" si="17"/>
        <v>1.26</v>
      </c>
      <c r="C196">
        <v>15</v>
      </c>
      <c r="E196" s="19">
        <f t="shared" si="18"/>
        <v>0.78</v>
      </c>
      <c r="F196" s="19">
        <f t="shared" si="18"/>
        <v>0.28000000000000003</v>
      </c>
      <c r="G196" s="8">
        <v>5</v>
      </c>
    </row>
    <row r="197" spans="1:7">
      <c r="A197" s="19">
        <v>35.6000000000002</v>
      </c>
      <c r="B197" s="58">
        <f t="shared" si="17"/>
        <v>1.27</v>
      </c>
      <c r="C197">
        <v>16</v>
      </c>
      <c r="E197" s="19">
        <f t="shared" si="18"/>
        <v>0.78</v>
      </c>
      <c r="F197" s="19">
        <f t="shared" si="18"/>
        <v>0.28000000000000003</v>
      </c>
      <c r="G197" s="8">
        <v>6</v>
      </c>
    </row>
    <row r="198" spans="1:7">
      <c r="A198" s="19">
        <v>35.700000000000202</v>
      </c>
      <c r="B198" s="58">
        <f t="shared" si="17"/>
        <v>1.28</v>
      </c>
      <c r="C198">
        <v>17</v>
      </c>
      <c r="E198" s="19">
        <f t="shared" si="18"/>
        <v>0.79</v>
      </c>
      <c r="F198" s="19">
        <f t="shared" si="18"/>
        <v>0.28000000000000003</v>
      </c>
      <c r="G198" s="8">
        <v>7</v>
      </c>
    </row>
    <row r="199" spans="1:7">
      <c r="A199" s="19">
        <v>35.800000000000203</v>
      </c>
      <c r="B199" s="58">
        <f t="shared" si="17"/>
        <v>1.29</v>
      </c>
      <c r="C199">
        <v>18</v>
      </c>
      <c r="E199" s="19">
        <f t="shared" si="18"/>
        <v>0.79</v>
      </c>
      <c r="F199" s="19">
        <f t="shared" si="18"/>
        <v>0.28000000000000003</v>
      </c>
      <c r="G199" s="8">
        <v>8</v>
      </c>
    </row>
    <row r="200" spans="1:7">
      <c r="A200" s="19">
        <v>35.900000000000198</v>
      </c>
      <c r="B200" s="58">
        <f t="shared" si="17"/>
        <v>1.29</v>
      </c>
      <c r="C200">
        <v>19</v>
      </c>
      <c r="E200" s="19">
        <f t="shared" si="18"/>
        <v>0.8</v>
      </c>
      <c r="F200" s="19">
        <f t="shared" si="18"/>
        <v>0.28000000000000003</v>
      </c>
      <c r="G200" s="8">
        <v>9</v>
      </c>
    </row>
    <row r="201" spans="1:7">
      <c r="A201" s="19">
        <v>36.000000000000199</v>
      </c>
      <c r="B201" s="58">
        <f t="shared" si="17"/>
        <v>1.3</v>
      </c>
      <c r="C201">
        <v>20</v>
      </c>
      <c r="E201" s="19">
        <f t="shared" si="18"/>
        <v>0.8</v>
      </c>
      <c r="F201" s="19">
        <f t="shared" si="18"/>
        <v>0.28999999999999998</v>
      </c>
      <c r="G201" s="8">
        <v>10</v>
      </c>
    </row>
    <row r="202" spans="1:7">
      <c r="A202" s="19">
        <v>36.1000000000002</v>
      </c>
      <c r="B202" s="58">
        <f t="shared" si="17"/>
        <v>1.31</v>
      </c>
      <c r="C202">
        <v>21</v>
      </c>
      <c r="E202" s="19">
        <f t="shared" si="18"/>
        <v>0.81</v>
      </c>
      <c r="F202" s="19">
        <f t="shared" si="18"/>
        <v>0.28999999999999998</v>
      </c>
      <c r="G202" s="8">
        <v>11</v>
      </c>
    </row>
    <row r="203" spans="1:7">
      <c r="A203" s="19">
        <v>36.200000000000202</v>
      </c>
      <c r="B203" s="58">
        <f t="shared" si="17"/>
        <v>1.32</v>
      </c>
      <c r="C203">
        <v>22</v>
      </c>
      <c r="E203" s="19">
        <f t="shared" si="18"/>
        <v>0.81</v>
      </c>
      <c r="F203" s="19">
        <f t="shared" si="18"/>
        <v>0.28999999999999998</v>
      </c>
      <c r="G203" s="8">
        <v>12</v>
      </c>
    </row>
    <row r="204" spans="1:7">
      <c r="A204" s="19">
        <v>36.300000000000303</v>
      </c>
      <c r="B204" s="58">
        <f t="shared" si="17"/>
        <v>1.32</v>
      </c>
      <c r="C204">
        <v>23</v>
      </c>
      <c r="E204" s="19">
        <f t="shared" si="18"/>
        <v>0.82</v>
      </c>
      <c r="F204" s="19">
        <f t="shared" si="18"/>
        <v>0.28999999999999998</v>
      </c>
      <c r="G204" s="8">
        <v>13</v>
      </c>
    </row>
    <row r="205" spans="1:7">
      <c r="A205" s="19">
        <v>36.400000000000297</v>
      </c>
      <c r="B205" s="58">
        <f t="shared" si="17"/>
        <v>1.33</v>
      </c>
      <c r="C205">
        <v>24</v>
      </c>
      <c r="E205" s="19">
        <f t="shared" si="18"/>
        <v>0.82</v>
      </c>
      <c r="F205" s="19">
        <f t="shared" si="18"/>
        <v>0.28999999999999998</v>
      </c>
      <c r="G205" s="8">
        <v>14</v>
      </c>
    </row>
    <row r="206" spans="1:7">
      <c r="A206" s="19">
        <v>36.500000000000298</v>
      </c>
      <c r="B206" s="58">
        <f t="shared" si="17"/>
        <v>1.34</v>
      </c>
      <c r="C206">
        <v>25</v>
      </c>
      <c r="E206" s="19">
        <f t="shared" si="18"/>
        <v>0.83</v>
      </c>
      <c r="F206" s="19">
        <f t="shared" si="18"/>
        <v>0.28999999999999998</v>
      </c>
      <c r="G206" s="8">
        <v>15</v>
      </c>
    </row>
    <row r="207" spans="1:7">
      <c r="A207" s="19">
        <v>36.6000000000003</v>
      </c>
      <c r="B207" s="58">
        <f t="shared" si="17"/>
        <v>1.35</v>
      </c>
      <c r="C207">
        <v>26</v>
      </c>
      <c r="E207" s="19">
        <f t="shared" si="18"/>
        <v>0.83</v>
      </c>
      <c r="F207" s="19">
        <f t="shared" si="18"/>
        <v>0.3</v>
      </c>
      <c r="G207" s="8">
        <v>16</v>
      </c>
    </row>
    <row r="208" spans="1:7">
      <c r="A208" s="19">
        <v>36.700000000000301</v>
      </c>
      <c r="B208" s="58">
        <f t="shared" si="17"/>
        <v>1.35</v>
      </c>
      <c r="C208">
        <v>27</v>
      </c>
      <c r="E208" s="19">
        <f t="shared" si="18"/>
        <v>0.84</v>
      </c>
      <c r="F208" s="19">
        <f t="shared" si="18"/>
        <v>0.3</v>
      </c>
      <c r="G208" s="8">
        <v>17</v>
      </c>
    </row>
    <row r="209" spans="1:7">
      <c r="A209" s="19">
        <v>36.800000000000303</v>
      </c>
      <c r="B209" s="58">
        <f t="shared" si="17"/>
        <v>1.36</v>
      </c>
      <c r="C209">
        <v>28</v>
      </c>
      <c r="E209" s="19">
        <f t="shared" si="18"/>
        <v>0.84</v>
      </c>
      <c r="F209" s="19">
        <f t="shared" si="18"/>
        <v>0.3</v>
      </c>
      <c r="G209" s="8">
        <v>18</v>
      </c>
    </row>
    <row r="210" spans="1:7">
      <c r="A210" s="19">
        <v>36.900000000000297</v>
      </c>
      <c r="B210" s="58">
        <f t="shared" si="17"/>
        <v>1.37</v>
      </c>
      <c r="C210">
        <v>29</v>
      </c>
      <c r="E210" s="19">
        <f t="shared" si="18"/>
        <v>0.85</v>
      </c>
      <c r="F210" s="19">
        <f t="shared" si="18"/>
        <v>0.3</v>
      </c>
      <c r="G210" s="8">
        <v>19</v>
      </c>
    </row>
    <row r="211" spans="1:7">
      <c r="A211" s="19">
        <v>37.000000000000298</v>
      </c>
      <c r="B211" s="58">
        <f t="shared" si="17"/>
        <v>1.38</v>
      </c>
      <c r="C211">
        <v>30</v>
      </c>
      <c r="E211" s="19">
        <f t="shared" si="18"/>
        <v>0.85</v>
      </c>
      <c r="F211" s="19">
        <f t="shared" si="18"/>
        <v>0.3</v>
      </c>
      <c r="G211" s="8">
        <v>20</v>
      </c>
    </row>
    <row r="212" spans="1:7">
      <c r="A212" s="19">
        <v>37.1000000000003</v>
      </c>
      <c r="B212" s="58">
        <f t="shared" si="17"/>
        <v>1.38</v>
      </c>
      <c r="C212">
        <v>31</v>
      </c>
      <c r="E212" s="19">
        <f t="shared" si="18"/>
        <v>0.86</v>
      </c>
      <c r="F212" s="19">
        <f t="shared" si="18"/>
        <v>0.3</v>
      </c>
      <c r="G212" s="8">
        <v>21</v>
      </c>
    </row>
    <row r="213" spans="1:7">
      <c r="A213" s="19">
        <v>37.200000000000301</v>
      </c>
      <c r="B213" s="58">
        <f t="shared" si="17"/>
        <v>1.39</v>
      </c>
      <c r="C213">
        <v>32</v>
      </c>
      <c r="E213" s="19">
        <f t="shared" si="18"/>
        <v>0.86</v>
      </c>
      <c r="F213" s="19">
        <f t="shared" si="18"/>
        <v>0.31</v>
      </c>
      <c r="G213" s="8">
        <v>22</v>
      </c>
    </row>
    <row r="214" spans="1:7">
      <c r="A214" s="19">
        <v>37.300000000000303</v>
      </c>
      <c r="B214" s="58">
        <f t="shared" si="17"/>
        <v>1.4</v>
      </c>
      <c r="C214">
        <v>33</v>
      </c>
      <c r="E214" s="19">
        <f t="shared" si="18"/>
        <v>0.87</v>
      </c>
      <c r="F214" s="19">
        <f t="shared" si="18"/>
        <v>0.31</v>
      </c>
      <c r="G214" s="8">
        <v>23</v>
      </c>
    </row>
    <row r="215" spans="1:7">
      <c r="A215" s="19">
        <v>37.400000000000297</v>
      </c>
      <c r="B215" s="58">
        <f t="shared" si="17"/>
        <v>1.41</v>
      </c>
      <c r="C215">
        <v>34</v>
      </c>
      <c r="E215" s="19">
        <f t="shared" si="18"/>
        <v>0.87</v>
      </c>
      <c r="F215" s="19">
        <f t="shared" si="18"/>
        <v>0.31</v>
      </c>
      <c r="G215" s="8">
        <v>24</v>
      </c>
    </row>
    <row r="216" spans="1:7">
      <c r="A216" s="19">
        <v>37.500000000000298</v>
      </c>
      <c r="B216" s="58">
        <f t="shared" si="17"/>
        <v>1.41</v>
      </c>
      <c r="C216">
        <v>35</v>
      </c>
      <c r="E216" s="19">
        <f t="shared" si="18"/>
        <v>0.88</v>
      </c>
      <c r="F216" s="19">
        <f t="shared" si="18"/>
        <v>0.31</v>
      </c>
      <c r="G216" s="8">
        <v>25</v>
      </c>
    </row>
    <row r="217" spans="1:7">
      <c r="A217" s="19">
        <v>37.6000000000003</v>
      </c>
      <c r="B217" s="58">
        <f t="shared" si="17"/>
        <v>1.42</v>
      </c>
      <c r="C217">
        <v>36</v>
      </c>
      <c r="E217" s="19">
        <f t="shared" si="18"/>
        <v>0.88</v>
      </c>
      <c r="F217" s="19">
        <f t="shared" si="18"/>
        <v>0.31</v>
      </c>
      <c r="G217" s="8">
        <v>26</v>
      </c>
    </row>
    <row r="218" spans="1:7">
      <c r="A218" s="19">
        <v>37.700000000000301</v>
      </c>
      <c r="B218" s="58">
        <f t="shared" si="17"/>
        <v>1.43</v>
      </c>
      <c r="C218">
        <v>37</v>
      </c>
      <c r="E218" s="19">
        <f t="shared" si="18"/>
        <v>0.89</v>
      </c>
      <c r="F218" s="19">
        <f t="shared" si="18"/>
        <v>0.31</v>
      </c>
      <c r="G218" s="8">
        <v>27</v>
      </c>
    </row>
    <row r="219" spans="1:7">
      <c r="A219" s="19">
        <v>37.800000000000303</v>
      </c>
      <c r="B219" s="58">
        <f t="shared" si="17"/>
        <v>1.44</v>
      </c>
      <c r="C219">
        <v>38</v>
      </c>
      <c r="E219" s="19">
        <f t="shared" si="18"/>
        <v>0.89</v>
      </c>
      <c r="F219" s="19">
        <f t="shared" si="18"/>
        <v>0.31</v>
      </c>
      <c r="G219" s="8">
        <v>28</v>
      </c>
    </row>
    <row r="220" spans="1:7">
      <c r="A220" s="19">
        <v>37.900000000000297</v>
      </c>
      <c r="B220" s="58">
        <f t="shared" si="17"/>
        <v>1.44</v>
      </c>
      <c r="C220">
        <v>39</v>
      </c>
      <c r="E220" s="19">
        <f t="shared" si="18"/>
        <v>0.9</v>
      </c>
      <c r="F220" s="19">
        <f t="shared" si="18"/>
        <v>0.32</v>
      </c>
      <c r="G220" s="8">
        <v>29</v>
      </c>
    </row>
    <row r="221" spans="1:7">
      <c r="A221" s="21">
        <v>38.000000000000298</v>
      </c>
      <c r="B221" s="59">
        <f>'3_Anzeichnungsprotokoll'!E31</f>
        <v>1.45</v>
      </c>
      <c r="C221" s="22">
        <v>0</v>
      </c>
      <c r="E221" s="19">
        <f t="shared" si="18"/>
        <v>0.9</v>
      </c>
      <c r="F221" s="19">
        <f t="shared" si="18"/>
        <v>0.32</v>
      </c>
      <c r="G221" s="8">
        <v>30</v>
      </c>
    </row>
    <row r="222" spans="1:7">
      <c r="A222" s="19">
        <v>38.1000000000003</v>
      </c>
      <c r="B222" s="58">
        <f>ROUND(((B$261-B$221)/40*C222+B$221),2)</f>
        <v>1.46</v>
      </c>
      <c r="C222">
        <v>1</v>
      </c>
      <c r="E222" s="19">
        <f t="shared" si="18"/>
        <v>0.91</v>
      </c>
      <c r="F222" s="19">
        <f t="shared" si="18"/>
        <v>0.32</v>
      </c>
      <c r="G222" s="8">
        <v>31</v>
      </c>
    </row>
    <row r="223" spans="1:7">
      <c r="A223" s="19">
        <v>38.200000000000301</v>
      </c>
      <c r="B223" s="58">
        <f t="shared" ref="B223:B260" si="19">ROUND(((B$261-B$221)/40*C223+B$221),2)</f>
        <v>1.47</v>
      </c>
      <c r="C223">
        <v>2</v>
      </c>
      <c r="E223" s="19">
        <f t="shared" si="18"/>
        <v>0.91</v>
      </c>
      <c r="F223" s="19">
        <f t="shared" si="18"/>
        <v>0.32</v>
      </c>
      <c r="G223" s="8">
        <v>32</v>
      </c>
    </row>
    <row r="224" spans="1:7">
      <c r="A224" s="19">
        <v>38.300000000000303</v>
      </c>
      <c r="B224" s="58">
        <f t="shared" si="19"/>
        <v>1.48</v>
      </c>
      <c r="C224">
        <v>3</v>
      </c>
      <c r="E224" s="19">
        <f t="shared" si="18"/>
        <v>0.92</v>
      </c>
      <c r="F224" s="19">
        <f t="shared" si="18"/>
        <v>0.32</v>
      </c>
      <c r="G224" s="8">
        <v>33</v>
      </c>
    </row>
    <row r="225" spans="1:7">
      <c r="A225" s="19">
        <v>38.400000000000297</v>
      </c>
      <c r="B225" s="58">
        <f t="shared" si="19"/>
        <v>1.49</v>
      </c>
      <c r="C225">
        <v>4</v>
      </c>
      <c r="E225" s="19">
        <f t="shared" si="18"/>
        <v>0.92</v>
      </c>
      <c r="F225" s="19">
        <f t="shared" si="18"/>
        <v>0.32</v>
      </c>
      <c r="G225" s="8">
        <v>34</v>
      </c>
    </row>
    <row r="226" spans="1:7">
      <c r="A226" s="19">
        <v>38.500000000000298</v>
      </c>
      <c r="B226" s="58">
        <f t="shared" si="19"/>
        <v>1.49</v>
      </c>
      <c r="C226">
        <v>5</v>
      </c>
      <c r="E226" s="19">
        <f t="shared" si="18"/>
        <v>0.93</v>
      </c>
      <c r="F226" s="19">
        <f t="shared" si="18"/>
        <v>0.33</v>
      </c>
      <c r="G226" s="8">
        <v>35</v>
      </c>
    </row>
    <row r="227" spans="1:7">
      <c r="A227" s="19">
        <v>38.6000000000003</v>
      </c>
      <c r="B227" s="58">
        <f t="shared" si="19"/>
        <v>1.5</v>
      </c>
      <c r="C227">
        <v>6</v>
      </c>
      <c r="E227" s="19">
        <f t="shared" si="18"/>
        <v>0.93</v>
      </c>
      <c r="F227" s="19">
        <f t="shared" si="18"/>
        <v>0.33</v>
      </c>
      <c r="G227" s="8">
        <v>36</v>
      </c>
    </row>
    <row r="228" spans="1:7">
      <c r="A228" s="19">
        <v>38.700000000000301</v>
      </c>
      <c r="B228" s="58">
        <f t="shared" si="19"/>
        <v>1.51</v>
      </c>
      <c r="C228">
        <v>7</v>
      </c>
      <c r="E228" s="19">
        <f t="shared" si="18"/>
        <v>0.94</v>
      </c>
      <c r="F228" s="19">
        <f t="shared" si="18"/>
        <v>0.33</v>
      </c>
      <c r="G228" s="8">
        <v>37</v>
      </c>
    </row>
    <row r="229" spans="1:7">
      <c r="A229" s="19">
        <v>38.800000000000303</v>
      </c>
      <c r="B229" s="58">
        <f t="shared" si="19"/>
        <v>1.52</v>
      </c>
      <c r="C229">
        <v>8</v>
      </c>
      <c r="E229" s="19">
        <f t="shared" si="18"/>
        <v>0.94</v>
      </c>
      <c r="F229" s="19">
        <f t="shared" si="18"/>
        <v>0.33</v>
      </c>
      <c r="G229" s="8">
        <v>38</v>
      </c>
    </row>
    <row r="230" spans="1:7">
      <c r="A230" s="19">
        <v>38.900000000000297</v>
      </c>
      <c r="B230" s="58">
        <f t="shared" si="19"/>
        <v>1.53</v>
      </c>
      <c r="C230">
        <v>9</v>
      </c>
      <c r="E230" s="19">
        <f t="shared" si="18"/>
        <v>0.95</v>
      </c>
      <c r="F230" s="19">
        <f t="shared" si="18"/>
        <v>0.33</v>
      </c>
      <c r="G230" s="8">
        <v>39</v>
      </c>
    </row>
    <row r="231" spans="1:7">
      <c r="A231" s="19">
        <v>39.000000000000298</v>
      </c>
      <c r="B231" s="58">
        <f t="shared" si="19"/>
        <v>1.54</v>
      </c>
      <c r="C231">
        <v>10</v>
      </c>
      <c r="E231" s="19">
        <f t="shared" si="18"/>
        <v>0.95</v>
      </c>
      <c r="F231" s="19">
        <f t="shared" si="18"/>
        <v>0.33</v>
      </c>
      <c r="G231" s="8">
        <v>40</v>
      </c>
    </row>
    <row r="232" spans="1:7">
      <c r="A232" s="19">
        <v>39.1000000000003</v>
      </c>
      <c r="B232" s="58">
        <f t="shared" si="19"/>
        <v>1.55</v>
      </c>
      <c r="C232">
        <v>11</v>
      </c>
      <c r="E232" s="19">
        <f t="shared" si="18"/>
        <v>0.96</v>
      </c>
      <c r="F232" s="19">
        <f t="shared" si="18"/>
        <v>0.34</v>
      </c>
      <c r="G232" s="8">
        <v>41</v>
      </c>
    </row>
    <row r="233" spans="1:7">
      <c r="A233" s="19">
        <v>39.200000000000301</v>
      </c>
      <c r="B233" s="58">
        <f t="shared" si="19"/>
        <v>1.56</v>
      </c>
      <c r="C233">
        <v>12</v>
      </c>
      <c r="E233" s="19">
        <f t="shared" si="18"/>
        <v>0.96</v>
      </c>
      <c r="F233" s="19">
        <f t="shared" si="18"/>
        <v>0.34</v>
      </c>
      <c r="G233" s="8">
        <v>42</v>
      </c>
    </row>
    <row r="234" spans="1:7">
      <c r="A234" s="19">
        <v>39.300000000000303</v>
      </c>
      <c r="B234" s="58">
        <f t="shared" si="19"/>
        <v>1.56</v>
      </c>
      <c r="C234">
        <v>13</v>
      </c>
      <c r="E234" s="19">
        <f t="shared" si="18"/>
        <v>0.97</v>
      </c>
      <c r="F234" s="19">
        <f t="shared" si="18"/>
        <v>0.34</v>
      </c>
      <c r="G234" s="8">
        <v>43</v>
      </c>
    </row>
    <row r="235" spans="1:7">
      <c r="A235" s="19">
        <v>39.400000000000297</v>
      </c>
      <c r="B235" s="58">
        <f t="shared" si="19"/>
        <v>1.57</v>
      </c>
      <c r="C235">
        <v>14</v>
      </c>
      <c r="E235" s="19">
        <f t="shared" si="18"/>
        <v>0.97</v>
      </c>
      <c r="F235" s="19">
        <f t="shared" si="18"/>
        <v>0.34</v>
      </c>
      <c r="G235" s="8">
        <v>44</v>
      </c>
    </row>
    <row r="236" spans="1:7">
      <c r="A236" s="19">
        <v>39.500000000000298</v>
      </c>
      <c r="B236" s="58">
        <f t="shared" si="19"/>
        <v>1.58</v>
      </c>
      <c r="C236">
        <v>15</v>
      </c>
      <c r="E236" s="19">
        <f t="shared" si="18"/>
        <v>0.98</v>
      </c>
      <c r="F236" s="19">
        <f t="shared" si="18"/>
        <v>0.34</v>
      </c>
      <c r="G236" s="8">
        <v>45</v>
      </c>
    </row>
    <row r="237" spans="1:7">
      <c r="A237" s="19">
        <v>39.6000000000003</v>
      </c>
      <c r="B237" s="58">
        <f t="shared" si="19"/>
        <v>1.59</v>
      </c>
      <c r="C237">
        <v>16</v>
      </c>
      <c r="E237" s="19">
        <f t="shared" si="18"/>
        <v>0.98</v>
      </c>
      <c r="F237" s="19">
        <f t="shared" si="18"/>
        <v>0.34</v>
      </c>
      <c r="G237" s="8">
        <v>46</v>
      </c>
    </row>
    <row r="238" spans="1:7">
      <c r="A238" s="19">
        <v>39.700000000000301</v>
      </c>
      <c r="B238" s="58">
        <f t="shared" si="19"/>
        <v>1.6</v>
      </c>
      <c r="C238">
        <v>17</v>
      </c>
      <c r="E238" s="19">
        <f t="shared" si="18"/>
        <v>0.99</v>
      </c>
      <c r="F238" s="19">
        <f t="shared" si="18"/>
        <v>0.35</v>
      </c>
      <c r="G238" s="8">
        <v>47</v>
      </c>
    </row>
    <row r="239" spans="1:7">
      <c r="A239" s="19">
        <v>39.800000000000303</v>
      </c>
      <c r="B239" s="58">
        <f t="shared" si="19"/>
        <v>1.61</v>
      </c>
      <c r="C239">
        <v>18</v>
      </c>
      <c r="E239" s="19">
        <f t="shared" si="18"/>
        <v>0.99</v>
      </c>
      <c r="F239" s="19">
        <f t="shared" si="18"/>
        <v>0.35</v>
      </c>
      <c r="G239" s="8">
        <v>48</v>
      </c>
    </row>
    <row r="240" spans="1:7">
      <c r="A240" s="19">
        <v>39.900000000000297</v>
      </c>
      <c r="B240" s="58">
        <f t="shared" si="19"/>
        <v>1.62</v>
      </c>
      <c r="C240">
        <v>19</v>
      </c>
      <c r="E240" s="19">
        <f>ROUND((E$241-E$191)/50*$G240+E$191,2)</f>
        <v>1</v>
      </c>
      <c r="F240" s="19">
        <f>ROUND((F$241-F$191)/50*$G240+F$191,2)</f>
        <v>0.35</v>
      </c>
      <c r="G240" s="8">
        <v>49</v>
      </c>
    </row>
    <row r="241" spans="1:8">
      <c r="A241" s="19">
        <v>40.000000000000298</v>
      </c>
      <c r="B241" s="58">
        <f t="shared" si="19"/>
        <v>1.63</v>
      </c>
      <c r="C241">
        <v>20</v>
      </c>
      <c r="E241" s="79">
        <v>1</v>
      </c>
      <c r="F241" s="79">
        <v>0.35</v>
      </c>
      <c r="G241" s="8">
        <v>50</v>
      </c>
      <c r="H241" s="80"/>
    </row>
    <row r="242" spans="1:8">
      <c r="A242" s="19">
        <v>40.1000000000003</v>
      </c>
      <c r="B242" s="58">
        <f t="shared" si="19"/>
        <v>1.63</v>
      </c>
      <c r="C242">
        <v>21</v>
      </c>
      <c r="E242" s="19">
        <f t="shared" ref="E242:F273" si="20">ROUND((E$341-E$241)/100*$G242+E$241,2)</f>
        <v>1.01</v>
      </c>
      <c r="F242" s="19">
        <f t="shared" si="20"/>
        <v>0.35</v>
      </c>
      <c r="G242" s="8">
        <v>1</v>
      </c>
    </row>
    <row r="243" spans="1:8">
      <c r="A243" s="19">
        <v>40.200000000000301</v>
      </c>
      <c r="B243" s="58">
        <f t="shared" si="19"/>
        <v>1.64</v>
      </c>
      <c r="C243">
        <v>22</v>
      </c>
      <c r="E243" s="19">
        <f t="shared" si="20"/>
        <v>1.02</v>
      </c>
      <c r="F243" s="19">
        <f t="shared" si="20"/>
        <v>0.35</v>
      </c>
      <c r="G243" s="8">
        <v>2</v>
      </c>
    </row>
    <row r="244" spans="1:8">
      <c r="A244" s="19">
        <v>40.300000000000303</v>
      </c>
      <c r="B244" s="58">
        <f t="shared" si="19"/>
        <v>1.65</v>
      </c>
      <c r="C244">
        <v>23</v>
      </c>
      <c r="E244" s="19">
        <f t="shared" si="20"/>
        <v>1.03</v>
      </c>
      <c r="F244" s="19">
        <f t="shared" si="20"/>
        <v>0.36</v>
      </c>
      <c r="G244" s="8">
        <v>3</v>
      </c>
    </row>
    <row r="245" spans="1:8">
      <c r="A245" s="19">
        <v>40.400000000000297</v>
      </c>
      <c r="B245" s="58">
        <f t="shared" si="19"/>
        <v>1.66</v>
      </c>
      <c r="C245">
        <v>24</v>
      </c>
      <c r="E245" s="19">
        <f t="shared" si="20"/>
        <v>1.04</v>
      </c>
      <c r="F245" s="19">
        <f t="shared" si="20"/>
        <v>0.36</v>
      </c>
      <c r="G245" s="8">
        <v>4</v>
      </c>
    </row>
    <row r="246" spans="1:8">
      <c r="A246" s="19">
        <v>40.500000000000298</v>
      </c>
      <c r="B246" s="58">
        <f t="shared" si="19"/>
        <v>1.67</v>
      </c>
      <c r="C246">
        <v>25</v>
      </c>
      <c r="E246" s="19">
        <f t="shared" si="20"/>
        <v>1.05</v>
      </c>
      <c r="F246" s="19">
        <f t="shared" si="20"/>
        <v>0.36</v>
      </c>
      <c r="G246" s="8">
        <v>5</v>
      </c>
    </row>
    <row r="247" spans="1:8">
      <c r="A247" s="19">
        <v>40.6000000000003</v>
      </c>
      <c r="B247" s="58">
        <f t="shared" si="19"/>
        <v>1.68</v>
      </c>
      <c r="C247">
        <v>26</v>
      </c>
      <c r="E247" s="19">
        <f t="shared" si="20"/>
        <v>1.06</v>
      </c>
      <c r="F247" s="19">
        <f t="shared" si="20"/>
        <v>0.36</v>
      </c>
      <c r="G247" s="8">
        <v>6</v>
      </c>
    </row>
    <row r="248" spans="1:8">
      <c r="A248" s="19">
        <v>40.700000000000301</v>
      </c>
      <c r="B248" s="58">
        <f t="shared" si="19"/>
        <v>1.69</v>
      </c>
      <c r="C248">
        <v>27</v>
      </c>
      <c r="E248" s="19">
        <f t="shared" si="20"/>
        <v>1.07</v>
      </c>
      <c r="F248" s="19">
        <f t="shared" si="20"/>
        <v>0.36</v>
      </c>
      <c r="G248" s="8">
        <v>7</v>
      </c>
    </row>
    <row r="249" spans="1:8">
      <c r="A249" s="19">
        <v>40.800000000000303</v>
      </c>
      <c r="B249" s="58">
        <f t="shared" si="19"/>
        <v>1.7</v>
      </c>
      <c r="C249">
        <v>28</v>
      </c>
      <c r="E249" s="19">
        <f t="shared" si="20"/>
        <v>1.08</v>
      </c>
      <c r="F249" s="19">
        <f t="shared" si="20"/>
        <v>0.37</v>
      </c>
      <c r="G249" s="8">
        <v>8</v>
      </c>
    </row>
    <row r="250" spans="1:8">
      <c r="A250" s="19">
        <v>40.900000000000297</v>
      </c>
      <c r="B250" s="58">
        <f t="shared" si="19"/>
        <v>1.7</v>
      </c>
      <c r="C250">
        <v>29</v>
      </c>
      <c r="E250" s="19">
        <f t="shared" si="20"/>
        <v>1.0900000000000001</v>
      </c>
      <c r="F250" s="19">
        <f t="shared" si="20"/>
        <v>0.37</v>
      </c>
      <c r="G250" s="8">
        <v>9</v>
      </c>
    </row>
    <row r="251" spans="1:8">
      <c r="A251" s="19">
        <v>41.000000000000298</v>
      </c>
      <c r="B251" s="58">
        <f t="shared" si="19"/>
        <v>1.71</v>
      </c>
      <c r="C251">
        <v>30</v>
      </c>
      <c r="E251" s="19">
        <f t="shared" si="20"/>
        <v>1.1000000000000001</v>
      </c>
      <c r="F251" s="19">
        <f t="shared" si="20"/>
        <v>0.37</v>
      </c>
      <c r="G251" s="8">
        <v>10</v>
      </c>
    </row>
    <row r="252" spans="1:8">
      <c r="A252" s="19">
        <v>41.1000000000003</v>
      </c>
      <c r="B252" s="58">
        <f t="shared" si="19"/>
        <v>1.72</v>
      </c>
      <c r="C252">
        <v>31</v>
      </c>
      <c r="E252" s="19">
        <f t="shared" si="20"/>
        <v>1.1100000000000001</v>
      </c>
      <c r="F252" s="19">
        <f t="shared" si="20"/>
        <v>0.37</v>
      </c>
      <c r="G252" s="8">
        <v>11</v>
      </c>
    </row>
    <row r="253" spans="1:8">
      <c r="A253" s="19">
        <v>41.200000000000301</v>
      </c>
      <c r="B253" s="58">
        <f t="shared" si="19"/>
        <v>1.73</v>
      </c>
      <c r="C253">
        <v>32</v>
      </c>
      <c r="E253" s="19">
        <f t="shared" si="20"/>
        <v>1.1200000000000001</v>
      </c>
      <c r="F253" s="19">
        <f t="shared" si="20"/>
        <v>0.37</v>
      </c>
      <c r="G253" s="8">
        <v>12</v>
      </c>
    </row>
    <row r="254" spans="1:8">
      <c r="A254" s="19">
        <v>41.300000000000303</v>
      </c>
      <c r="B254" s="58">
        <f t="shared" si="19"/>
        <v>1.74</v>
      </c>
      <c r="C254">
        <v>33</v>
      </c>
      <c r="E254" s="19">
        <f t="shared" si="20"/>
        <v>1.1299999999999999</v>
      </c>
      <c r="F254" s="19">
        <f t="shared" si="20"/>
        <v>0.38</v>
      </c>
      <c r="G254" s="8">
        <v>13</v>
      </c>
    </row>
    <row r="255" spans="1:8">
      <c r="A255" s="19">
        <v>41.400000000000297</v>
      </c>
      <c r="B255" s="58">
        <f t="shared" si="19"/>
        <v>1.75</v>
      </c>
      <c r="C255">
        <v>34</v>
      </c>
      <c r="E255" s="19">
        <f t="shared" si="20"/>
        <v>1.1399999999999999</v>
      </c>
      <c r="F255" s="19">
        <f t="shared" si="20"/>
        <v>0.38</v>
      </c>
      <c r="G255" s="8">
        <v>14</v>
      </c>
    </row>
    <row r="256" spans="1:8">
      <c r="A256" s="19">
        <v>41.500000000000298</v>
      </c>
      <c r="B256" s="58">
        <f t="shared" si="19"/>
        <v>1.76</v>
      </c>
      <c r="C256">
        <v>35</v>
      </c>
      <c r="E256" s="19">
        <f t="shared" si="20"/>
        <v>1.1499999999999999</v>
      </c>
      <c r="F256" s="19">
        <f t="shared" si="20"/>
        <v>0.38</v>
      </c>
      <c r="G256" s="8">
        <v>15</v>
      </c>
    </row>
    <row r="257" spans="1:7">
      <c r="A257" s="19">
        <v>41.6000000000003</v>
      </c>
      <c r="B257" s="58">
        <f t="shared" si="19"/>
        <v>1.77</v>
      </c>
      <c r="C257">
        <v>36</v>
      </c>
      <c r="E257" s="19">
        <f t="shared" si="20"/>
        <v>1.1599999999999999</v>
      </c>
      <c r="F257" s="19">
        <f t="shared" si="20"/>
        <v>0.38</v>
      </c>
      <c r="G257" s="8">
        <v>16</v>
      </c>
    </row>
    <row r="258" spans="1:7">
      <c r="A258" s="19">
        <v>41.700000000000301</v>
      </c>
      <c r="B258" s="58">
        <f t="shared" si="19"/>
        <v>1.77</v>
      </c>
      <c r="C258">
        <v>37</v>
      </c>
      <c r="E258" s="19">
        <f t="shared" si="20"/>
        <v>1.17</v>
      </c>
      <c r="F258" s="19">
        <f t="shared" si="20"/>
        <v>0.38</v>
      </c>
      <c r="G258" s="8">
        <v>17</v>
      </c>
    </row>
    <row r="259" spans="1:7">
      <c r="A259" s="19">
        <v>41.800000000000303</v>
      </c>
      <c r="B259" s="58">
        <f t="shared" si="19"/>
        <v>1.78</v>
      </c>
      <c r="C259">
        <v>38</v>
      </c>
      <c r="E259" s="19">
        <f t="shared" si="20"/>
        <v>1.18</v>
      </c>
      <c r="F259" s="19">
        <f t="shared" si="20"/>
        <v>0.39</v>
      </c>
      <c r="G259" s="8">
        <v>18</v>
      </c>
    </row>
    <row r="260" spans="1:7">
      <c r="A260" s="19">
        <v>41.900000000000297</v>
      </c>
      <c r="B260" s="58">
        <f t="shared" si="19"/>
        <v>1.79</v>
      </c>
      <c r="C260">
        <v>39</v>
      </c>
      <c r="E260" s="19">
        <f t="shared" si="20"/>
        <v>1.19</v>
      </c>
      <c r="F260" s="19">
        <f t="shared" si="20"/>
        <v>0.39</v>
      </c>
      <c r="G260" s="8">
        <v>19</v>
      </c>
    </row>
    <row r="261" spans="1:7">
      <c r="A261" s="21">
        <v>42.000000000000298</v>
      </c>
      <c r="B261" s="59">
        <f>'3_Anzeichnungsprotokoll'!E32</f>
        <v>1.8</v>
      </c>
      <c r="C261" s="22">
        <v>0</v>
      </c>
      <c r="E261" s="19">
        <f t="shared" si="20"/>
        <v>1.2</v>
      </c>
      <c r="F261" s="19">
        <f t="shared" si="20"/>
        <v>0.39</v>
      </c>
      <c r="G261" s="8">
        <v>20</v>
      </c>
    </row>
    <row r="262" spans="1:7">
      <c r="A262" s="19">
        <v>42.1000000000003</v>
      </c>
      <c r="B262" s="58">
        <f>ROUND(((B$301-B$261)/40*C262+B$261),2)</f>
        <v>1.81</v>
      </c>
      <c r="C262">
        <v>1</v>
      </c>
      <c r="E262" s="19">
        <f t="shared" si="20"/>
        <v>1.21</v>
      </c>
      <c r="F262" s="19">
        <f t="shared" si="20"/>
        <v>0.39</v>
      </c>
      <c r="G262" s="8">
        <v>21</v>
      </c>
    </row>
    <row r="263" spans="1:7">
      <c r="A263" s="19">
        <v>42.200000000000301</v>
      </c>
      <c r="B263" s="58">
        <f t="shared" ref="B263:B300" si="21">ROUND(((B$301-B$261)/40*C263+B$261),2)</f>
        <v>1.82</v>
      </c>
      <c r="C263">
        <v>2</v>
      </c>
      <c r="E263" s="19">
        <f t="shared" si="20"/>
        <v>1.22</v>
      </c>
      <c r="F263" s="19">
        <f t="shared" si="20"/>
        <v>0.39</v>
      </c>
      <c r="G263" s="8">
        <v>22</v>
      </c>
    </row>
    <row r="264" spans="1:7">
      <c r="A264" s="19">
        <v>42.300000000000303</v>
      </c>
      <c r="B264" s="58">
        <f t="shared" si="21"/>
        <v>1.83</v>
      </c>
      <c r="C264">
        <v>3</v>
      </c>
      <c r="E264" s="19">
        <f t="shared" si="20"/>
        <v>1.23</v>
      </c>
      <c r="F264" s="19">
        <f t="shared" si="20"/>
        <v>0.4</v>
      </c>
      <c r="G264" s="8">
        <v>23</v>
      </c>
    </row>
    <row r="265" spans="1:7">
      <c r="A265" s="19">
        <v>42.400000000000297</v>
      </c>
      <c r="B265" s="58">
        <f t="shared" si="21"/>
        <v>1.84</v>
      </c>
      <c r="C265">
        <v>4</v>
      </c>
      <c r="E265" s="19">
        <f t="shared" si="20"/>
        <v>1.24</v>
      </c>
      <c r="F265" s="19">
        <f t="shared" si="20"/>
        <v>0.4</v>
      </c>
      <c r="G265" s="8">
        <v>24</v>
      </c>
    </row>
    <row r="266" spans="1:7">
      <c r="A266" s="19">
        <v>42.500000000000298</v>
      </c>
      <c r="B266" s="58">
        <f t="shared" si="21"/>
        <v>1.85</v>
      </c>
      <c r="C266">
        <v>5</v>
      </c>
      <c r="E266" s="19">
        <f t="shared" si="20"/>
        <v>1.25</v>
      </c>
      <c r="F266" s="19">
        <f t="shared" si="20"/>
        <v>0.4</v>
      </c>
      <c r="G266" s="8">
        <v>25</v>
      </c>
    </row>
    <row r="267" spans="1:7">
      <c r="A267" s="19">
        <v>42.6000000000003</v>
      </c>
      <c r="B267" s="58">
        <f t="shared" si="21"/>
        <v>1.86</v>
      </c>
      <c r="C267">
        <v>6</v>
      </c>
      <c r="E267" s="19">
        <f t="shared" si="20"/>
        <v>1.26</v>
      </c>
      <c r="F267" s="19">
        <f t="shared" si="20"/>
        <v>0.4</v>
      </c>
      <c r="G267" s="8">
        <v>26</v>
      </c>
    </row>
    <row r="268" spans="1:7">
      <c r="A268" s="19">
        <v>42.700000000000301</v>
      </c>
      <c r="B268" s="58">
        <f t="shared" si="21"/>
        <v>1.87</v>
      </c>
      <c r="C268">
        <v>7</v>
      </c>
      <c r="E268" s="19">
        <f t="shared" si="20"/>
        <v>1.27</v>
      </c>
      <c r="F268" s="19">
        <f t="shared" si="20"/>
        <v>0.4</v>
      </c>
      <c r="G268" s="8">
        <v>27</v>
      </c>
    </row>
    <row r="269" spans="1:7">
      <c r="A269" s="19">
        <v>42.800000000000303</v>
      </c>
      <c r="B269" s="58">
        <f t="shared" si="21"/>
        <v>1.88</v>
      </c>
      <c r="C269">
        <v>8</v>
      </c>
      <c r="E269" s="19">
        <f t="shared" si="20"/>
        <v>1.28</v>
      </c>
      <c r="F269" s="19">
        <f t="shared" si="20"/>
        <v>0.41</v>
      </c>
      <c r="G269" s="8">
        <v>28</v>
      </c>
    </row>
    <row r="270" spans="1:7">
      <c r="A270" s="19">
        <v>42.900000000000297</v>
      </c>
      <c r="B270" s="58">
        <f t="shared" si="21"/>
        <v>1.89</v>
      </c>
      <c r="C270">
        <v>9</v>
      </c>
      <c r="E270" s="19">
        <f t="shared" si="20"/>
        <v>1.29</v>
      </c>
      <c r="F270" s="19">
        <f t="shared" si="20"/>
        <v>0.41</v>
      </c>
      <c r="G270" s="8">
        <v>29</v>
      </c>
    </row>
    <row r="271" spans="1:7">
      <c r="A271" s="19">
        <v>43.000000000000298</v>
      </c>
      <c r="B271" s="58">
        <f t="shared" si="21"/>
        <v>1.9</v>
      </c>
      <c r="C271">
        <v>10</v>
      </c>
      <c r="E271" s="19">
        <f t="shared" si="20"/>
        <v>1.3</v>
      </c>
      <c r="F271" s="19">
        <f t="shared" si="20"/>
        <v>0.41</v>
      </c>
      <c r="G271" s="8">
        <v>30</v>
      </c>
    </row>
    <row r="272" spans="1:7">
      <c r="A272" s="19">
        <v>43.1000000000003</v>
      </c>
      <c r="B272" s="58">
        <f t="shared" si="21"/>
        <v>1.91</v>
      </c>
      <c r="C272">
        <v>11</v>
      </c>
      <c r="E272" s="19">
        <f t="shared" si="20"/>
        <v>1.31</v>
      </c>
      <c r="F272" s="19">
        <f t="shared" si="20"/>
        <v>0.41</v>
      </c>
      <c r="G272" s="8">
        <v>31</v>
      </c>
    </row>
    <row r="273" spans="1:7">
      <c r="A273" s="19">
        <v>43.200000000000301</v>
      </c>
      <c r="B273" s="58">
        <f t="shared" si="21"/>
        <v>1.92</v>
      </c>
      <c r="C273">
        <v>12</v>
      </c>
      <c r="E273" s="19">
        <f t="shared" si="20"/>
        <v>1.32</v>
      </c>
      <c r="F273" s="19">
        <f t="shared" si="20"/>
        <v>0.41</v>
      </c>
      <c r="G273" s="8">
        <v>32</v>
      </c>
    </row>
    <row r="274" spans="1:7">
      <c r="A274" s="19">
        <v>43.300000000000303</v>
      </c>
      <c r="B274" s="58">
        <f t="shared" si="21"/>
        <v>1.93</v>
      </c>
      <c r="C274">
        <v>13</v>
      </c>
      <c r="E274" s="19">
        <f t="shared" ref="E274:F305" si="22">ROUND((E$341-E$241)/100*$G274+E$241,2)</f>
        <v>1.33</v>
      </c>
      <c r="F274" s="19">
        <f t="shared" si="22"/>
        <v>0.42</v>
      </c>
      <c r="G274" s="8">
        <v>33</v>
      </c>
    </row>
    <row r="275" spans="1:7">
      <c r="A275" s="19">
        <v>43.400000000000396</v>
      </c>
      <c r="B275" s="58">
        <f t="shared" si="21"/>
        <v>1.94</v>
      </c>
      <c r="C275">
        <v>14</v>
      </c>
      <c r="E275" s="19">
        <f t="shared" si="22"/>
        <v>1.34</v>
      </c>
      <c r="F275" s="19">
        <f t="shared" si="22"/>
        <v>0.42</v>
      </c>
      <c r="G275" s="8">
        <v>34</v>
      </c>
    </row>
    <row r="276" spans="1:7">
      <c r="A276" s="19">
        <v>43.500000000000398</v>
      </c>
      <c r="B276" s="58">
        <f t="shared" si="21"/>
        <v>1.95</v>
      </c>
      <c r="C276">
        <v>15</v>
      </c>
      <c r="E276" s="19">
        <f t="shared" si="22"/>
        <v>1.35</v>
      </c>
      <c r="F276" s="19">
        <f t="shared" si="22"/>
        <v>0.42</v>
      </c>
      <c r="G276" s="8">
        <v>35</v>
      </c>
    </row>
    <row r="277" spans="1:7">
      <c r="A277" s="19">
        <v>43.600000000000399</v>
      </c>
      <c r="B277" s="58">
        <f t="shared" si="21"/>
        <v>1.96</v>
      </c>
      <c r="C277">
        <v>16</v>
      </c>
      <c r="E277" s="19">
        <f t="shared" si="22"/>
        <v>1.36</v>
      </c>
      <c r="F277" s="19">
        <f t="shared" si="22"/>
        <v>0.42</v>
      </c>
      <c r="G277" s="8">
        <v>36</v>
      </c>
    </row>
    <row r="278" spans="1:7">
      <c r="A278" s="19">
        <v>43.700000000000401</v>
      </c>
      <c r="B278" s="58">
        <f t="shared" si="21"/>
        <v>1.97</v>
      </c>
      <c r="C278">
        <v>17</v>
      </c>
      <c r="E278" s="19">
        <f t="shared" si="22"/>
        <v>1.37</v>
      </c>
      <c r="F278" s="19">
        <f t="shared" si="22"/>
        <v>0.42</v>
      </c>
      <c r="G278" s="8">
        <v>37</v>
      </c>
    </row>
    <row r="279" spans="1:7">
      <c r="A279" s="19">
        <v>43.800000000000402</v>
      </c>
      <c r="B279" s="58">
        <f t="shared" si="21"/>
        <v>1.98</v>
      </c>
      <c r="C279">
        <v>18</v>
      </c>
      <c r="E279" s="19">
        <f t="shared" si="22"/>
        <v>1.38</v>
      </c>
      <c r="F279" s="19">
        <f t="shared" si="22"/>
        <v>0.43</v>
      </c>
      <c r="G279" s="8">
        <v>38</v>
      </c>
    </row>
    <row r="280" spans="1:7">
      <c r="A280" s="19">
        <v>43.900000000000396</v>
      </c>
      <c r="B280" s="58">
        <f t="shared" si="21"/>
        <v>1.99</v>
      </c>
      <c r="C280">
        <v>19</v>
      </c>
      <c r="E280" s="19">
        <f t="shared" si="22"/>
        <v>1.39</v>
      </c>
      <c r="F280" s="19">
        <f t="shared" si="22"/>
        <v>0.43</v>
      </c>
      <c r="G280" s="8">
        <v>39</v>
      </c>
    </row>
    <row r="281" spans="1:7">
      <c r="A281" s="19">
        <v>44.000000000000398</v>
      </c>
      <c r="B281" s="58">
        <f t="shared" si="21"/>
        <v>2</v>
      </c>
      <c r="C281">
        <v>20</v>
      </c>
      <c r="E281" s="19">
        <f t="shared" si="22"/>
        <v>1.4</v>
      </c>
      <c r="F281" s="19">
        <f t="shared" si="22"/>
        <v>0.43</v>
      </c>
      <c r="G281" s="8">
        <v>40</v>
      </c>
    </row>
    <row r="282" spans="1:7">
      <c r="A282" s="19">
        <v>44.100000000000399</v>
      </c>
      <c r="B282" s="58">
        <f t="shared" si="21"/>
        <v>2.0099999999999998</v>
      </c>
      <c r="C282">
        <v>21</v>
      </c>
      <c r="E282" s="19">
        <f t="shared" si="22"/>
        <v>1.41</v>
      </c>
      <c r="F282" s="19">
        <f t="shared" si="22"/>
        <v>0.43</v>
      </c>
      <c r="G282" s="8">
        <v>41</v>
      </c>
    </row>
    <row r="283" spans="1:7">
      <c r="A283" s="19">
        <v>44.200000000000401</v>
      </c>
      <c r="B283" s="58">
        <f t="shared" si="21"/>
        <v>2.02</v>
      </c>
      <c r="C283">
        <v>22</v>
      </c>
      <c r="E283" s="19">
        <f t="shared" si="22"/>
        <v>1.42</v>
      </c>
      <c r="F283" s="19">
        <f t="shared" si="22"/>
        <v>0.43</v>
      </c>
      <c r="G283" s="8">
        <v>42</v>
      </c>
    </row>
    <row r="284" spans="1:7">
      <c r="A284" s="19">
        <v>44.300000000000402</v>
      </c>
      <c r="B284" s="58">
        <f t="shared" si="21"/>
        <v>2.0299999999999998</v>
      </c>
      <c r="C284">
        <v>23</v>
      </c>
      <c r="E284" s="19">
        <f t="shared" si="22"/>
        <v>1.43</v>
      </c>
      <c r="F284" s="19">
        <f t="shared" si="22"/>
        <v>0.44</v>
      </c>
      <c r="G284" s="8">
        <v>43</v>
      </c>
    </row>
    <row r="285" spans="1:7">
      <c r="A285" s="19">
        <v>44.400000000000396</v>
      </c>
      <c r="B285" s="58">
        <f t="shared" si="21"/>
        <v>2.04</v>
      </c>
      <c r="C285">
        <v>24</v>
      </c>
      <c r="E285" s="19">
        <f t="shared" si="22"/>
        <v>1.44</v>
      </c>
      <c r="F285" s="19">
        <f t="shared" si="22"/>
        <v>0.44</v>
      </c>
      <c r="G285" s="8">
        <v>44</v>
      </c>
    </row>
    <row r="286" spans="1:7">
      <c r="A286" s="19">
        <v>44.500000000000398</v>
      </c>
      <c r="B286" s="58">
        <f t="shared" si="21"/>
        <v>2.0499999999999998</v>
      </c>
      <c r="C286">
        <v>25</v>
      </c>
      <c r="E286" s="19">
        <f t="shared" si="22"/>
        <v>1.45</v>
      </c>
      <c r="F286" s="19">
        <f t="shared" si="22"/>
        <v>0.44</v>
      </c>
      <c r="G286" s="8">
        <v>45</v>
      </c>
    </row>
    <row r="287" spans="1:7">
      <c r="A287" s="19">
        <v>44.600000000000399</v>
      </c>
      <c r="B287" s="58">
        <f t="shared" si="21"/>
        <v>2.06</v>
      </c>
      <c r="C287">
        <v>26</v>
      </c>
      <c r="E287" s="19">
        <f t="shared" si="22"/>
        <v>1.46</v>
      </c>
      <c r="F287" s="19">
        <f t="shared" si="22"/>
        <v>0.44</v>
      </c>
      <c r="G287" s="8">
        <v>46</v>
      </c>
    </row>
    <row r="288" spans="1:7">
      <c r="A288" s="19">
        <v>44.700000000000401</v>
      </c>
      <c r="B288" s="58">
        <f t="shared" si="21"/>
        <v>2.0699999999999998</v>
      </c>
      <c r="C288">
        <v>27</v>
      </c>
      <c r="E288" s="19">
        <f t="shared" si="22"/>
        <v>1.47</v>
      </c>
      <c r="F288" s="19">
        <f t="shared" si="22"/>
        <v>0.44</v>
      </c>
      <c r="G288" s="8">
        <v>47</v>
      </c>
    </row>
    <row r="289" spans="1:7">
      <c r="A289" s="19">
        <v>44.800000000000402</v>
      </c>
      <c r="B289" s="58">
        <f t="shared" si="21"/>
        <v>2.08</v>
      </c>
      <c r="C289">
        <v>28</v>
      </c>
      <c r="E289" s="19">
        <f t="shared" si="22"/>
        <v>1.48</v>
      </c>
      <c r="F289" s="19">
        <f t="shared" si="22"/>
        <v>0.45</v>
      </c>
      <c r="G289" s="8">
        <v>48</v>
      </c>
    </row>
    <row r="290" spans="1:7">
      <c r="A290" s="19">
        <v>44.900000000000396</v>
      </c>
      <c r="B290" s="58">
        <f t="shared" si="21"/>
        <v>2.09</v>
      </c>
      <c r="C290">
        <v>29</v>
      </c>
      <c r="E290" s="19">
        <f t="shared" si="22"/>
        <v>1.49</v>
      </c>
      <c r="F290" s="19">
        <f t="shared" si="22"/>
        <v>0.45</v>
      </c>
      <c r="G290" s="8">
        <v>49</v>
      </c>
    </row>
    <row r="291" spans="1:7">
      <c r="A291" s="19">
        <v>45.000000000000398</v>
      </c>
      <c r="B291" s="58">
        <f t="shared" si="21"/>
        <v>2.1</v>
      </c>
      <c r="C291">
        <v>30</v>
      </c>
      <c r="E291" s="19">
        <f t="shared" si="22"/>
        <v>1.5</v>
      </c>
      <c r="F291" s="19">
        <f t="shared" si="22"/>
        <v>0.45</v>
      </c>
      <c r="G291" s="8">
        <v>50</v>
      </c>
    </row>
    <row r="292" spans="1:7">
      <c r="A292" s="19">
        <v>45.100000000000399</v>
      </c>
      <c r="B292" s="58">
        <f t="shared" si="21"/>
        <v>2.11</v>
      </c>
      <c r="C292">
        <v>31</v>
      </c>
      <c r="E292" s="19">
        <f t="shared" si="22"/>
        <v>1.51</v>
      </c>
      <c r="F292" s="19">
        <f t="shared" si="22"/>
        <v>0.45</v>
      </c>
      <c r="G292" s="8">
        <v>51</v>
      </c>
    </row>
    <row r="293" spans="1:7">
      <c r="A293" s="19">
        <v>45.200000000000401</v>
      </c>
      <c r="B293" s="58">
        <f t="shared" si="21"/>
        <v>2.12</v>
      </c>
      <c r="C293">
        <v>32</v>
      </c>
      <c r="E293" s="19">
        <f t="shared" si="22"/>
        <v>1.52</v>
      </c>
      <c r="F293" s="19">
        <f t="shared" si="22"/>
        <v>0.45</v>
      </c>
      <c r="G293" s="8">
        <v>52</v>
      </c>
    </row>
    <row r="294" spans="1:7">
      <c r="A294" s="19">
        <v>45.300000000000402</v>
      </c>
      <c r="B294" s="58">
        <f t="shared" si="21"/>
        <v>2.13</v>
      </c>
      <c r="C294">
        <v>33</v>
      </c>
      <c r="E294" s="19">
        <f t="shared" si="22"/>
        <v>1.53</v>
      </c>
      <c r="F294" s="19">
        <f t="shared" si="22"/>
        <v>0.46</v>
      </c>
      <c r="G294" s="8">
        <v>53</v>
      </c>
    </row>
    <row r="295" spans="1:7">
      <c r="A295" s="19">
        <v>45.400000000000396</v>
      </c>
      <c r="B295" s="58">
        <f t="shared" si="21"/>
        <v>2.14</v>
      </c>
      <c r="C295">
        <v>34</v>
      </c>
      <c r="E295" s="19">
        <f t="shared" si="22"/>
        <v>1.54</v>
      </c>
      <c r="F295" s="19">
        <f t="shared" si="22"/>
        <v>0.46</v>
      </c>
      <c r="G295" s="8">
        <v>54</v>
      </c>
    </row>
    <row r="296" spans="1:7">
      <c r="A296" s="19">
        <v>45.500000000000398</v>
      </c>
      <c r="B296" s="58">
        <f t="shared" si="21"/>
        <v>2.15</v>
      </c>
      <c r="C296">
        <v>35</v>
      </c>
      <c r="E296" s="19">
        <f t="shared" si="22"/>
        <v>1.55</v>
      </c>
      <c r="F296" s="19">
        <f t="shared" si="22"/>
        <v>0.46</v>
      </c>
      <c r="G296" s="8">
        <v>55</v>
      </c>
    </row>
    <row r="297" spans="1:7">
      <c r="A297" s="19">
        <v>45.600000000000399</v>
      </c>
      <c r="B297" s="58">
        <f t="shared" si="21"/>
        <v>2.16</v>
      </c>
      <c r="C297">
        <v>36</v>
      </c>
      <c r="E297" s="19">
        <f t="shared" si="22"/>
        <v>1.56</v>
      </c>
      <c r="F297" s="19">
        <f t="shared" si="22"/>
        <v>0.46</v>
      </c>
      <c r="G297" s="8">
        <v>56</v>
      </c>
    </row>
    <row r="298" spans="1:7">
      <c r="A298" s="19">
        <v>45.700000000000401</v>
      </c>
      <c r="B298" s="58">
        <f t="shared" si="21"/>
        <v>2.17</v>
      </c>
      <c r="C298">
        <v>37</v>
      </c>
      <c r="E298" s="19">
        <f t="shared" si="22"/>
        <v>1.57</v>
      </c>
      <c r="F298" s="19">
        <f t="shared" si="22"/>
        <v>0.46</v>
      </c>
      <c r="G298" s="8">
        <v>57</v>
      </c>
    </row>
    <row r="299" spans="1:7">
      <c r="A299" s="19">
        <v>45.800000000000402</v>
      </c>
      <c r="B299" s="58">
        <f t="shared" si="21"/>
        <v>2.1800000000000002</v>
      </c>
      <c r="C299">
        <v>38</v>
      </c>
      <c r="E299" s="19">
        <f t="shared" si="22"/>
        <v>1.58</v>
      </c>
      <c r="F299" s="19">
        <f t="shared" si="22"/>
        <v>0.47</v>
      </c>
      <c r="G299" s="8">
        <v>58</v>
      </c>
    </row>
    <row r="300" spans="1:7">
      <c r="A300" s="19">
        <v>45.900000000000396</v>
      </c>
      <c r="B300" s="58">
        <f t="shared" si="21"/>
        <v>2.19</v>
      </c>
      <c r="C300">
        <v>39</v>
      </c>
      <c r="E300" s="19">
        <f t="shared" si="22"/>
        <v>1.59</v>
      </c>
      <c r="F300" s="19">
        <f t="shared" si="22"/>
        <v>0.47</v>
      </c>
      <c r="G300" s="8">
        <v>59</v>
      </c>
    </row>
    <row r="301" spans="1:7">
      <c r="A301" s="21">
        <v>46.000000000000398</v>
      </c>
      <c r="B301" s="59">
        <f>'3_Anzeichnungsprotokoll'!E33</f>
        <v>2.2000000000000002</v>
      </c>
      <c r="C301" s="22">
        <v>0</v>
      </c>
      <c r="E301" s="19">
        <f t="shared" si="22"/>
        <v>1.6</v>
      </c>
      <c r="F301" s="19">
        <f t="shared" si="22"/>
        <v>0.47</v>
      </c>
      <c r="G301" s="8">
        <v>60</v>
      </c>
    </row>
    <row r="302" spans="1:7">
      <c r="A302" s="19">
        <v>46.100000000000399</v>
      </c>
      <c r="B302" s="58">
        <f>ROUND(((B$341-B$301)/40*C302+B$301),2)</f>
        <v>2.21</v>
      </c>
      <c r="C302">
        <v>1</v>
      </c>
      <c r="E302" s="19">
        <f t="shared" si="22"/>
        <v>1.61</v>
      </c>
      <c r="F302" s="19">
        <f t="shared" si="22"/>
        <v>0.47</v>
      </c>
      <c r="G302" s="8">
        <v>61</v>
      </c>
    </row>
    <row r="303" spans="1:7">
      <c r="A303" s="19">
        <v>46.200000000000401</v>
      </c>
      <c r="B303" s="58">
        <f t="shared" ref="B303:B340" si="23">ROUND(((B$341-B$301)/40*C303+B$301),2)</f>
        <v>2.23</v>
      </c>
      <c r="C303">
        <v>2</v>
      </c>
      <c r="E303" s="19">
        <f t="shared" si="22"/>
        <v>1.62</v>
      </c>
      <c r="F303" s="19">
        <f t="shared" si="22"/>
        <v>0.47</v>
      </c>
      <c r="G303" s="8">
        <v>62</v>
      </c>
    </row>
    <row r="304" spans="1:7">
      <c r="A304" s="19">
        <v>46.300000000000402</v>
      </c>
      <c r="B304" s="58">
        <f t="shared" si="23"/>
        <v>2.2400000000000002</v>
      </c>
      <c r="C304">
        <v>3</v>
      </c>
      <c r="E304" s="19">
        <f t="shared" si="22"/>
        <v>1.63</v>
      </c>
      <c r="F304" s="19">
        <f t="shared" si="22"/>
        <v>0.48</v>
      </c>
      <c r="G304" s="8">
        <v>63</v>
      </c>
    </row>
    <row r="305" spans="1:7">
      <c r="A305" s="19">
        <v>46.400000000000396</v>
      </c>
      <c r="B305" s="58">
        <f t="shared" si="23"/>
        <v>2.25</v>
      </c>
      <c r="C305">
        <v>4</v>
      </c>
      <c r="E305" s="19">
        <f t="shared" si="22"/>
        <v>1.64</v>
      </c>
      <c r="F305" s="19">
        <f t="shared" si="22"/>
        <v>0.48</v>
      </c>
      <c r="G305" s="8">
        <v>64</v>
      </c>
    </row>
    <row r="306" spans="1:7">
      <c r="A306" s="19">
        <v>46.500000000000398</v>
      </c>
      <c r="B306" s="58">
        <f t="shared" si="23"/>
        <v>2.2599999999999998</v>
      </c>
      <c r="C306">
        <v>5</v>
      </c>
      <c r="E306" s="19">
        <f t="shared" ref="E306:F339" si="24">ROUND((E$341-E$241)/100*$G306+E$241,2)</f>
        <v>1.65</v>
      </c>
      <c r="F306" s="19">
        <f t="shared" si="24"/>
        <v>0.48</v>
      </c>
      <c r="G306" s="8">
        <v>65</v>
      </c>
    </row>
    <row r="307" spans="1:7">
      <c r="A307" s="19">
        <v>46.600000000000399</v>
      </c>
      <c r="B307" s="58">
        <f t="shared" si="23"/>
        <v>2.2799999999999998</v>
      </c>
      <c r="C307">
        <v>6</v>
      </c>
      <c r="E307" s="19">
        <f t="shared" si="24"/>
        <v>1.66</v>
      </c>
      <c r="F307" s="19">
        <f t="shared" si="24"/>
        <v>0.48</v>
      </c>
      <c r="G307" s="8">
        <v>66</v>
      </c>
    </row>
    <row r="308" spans="1:7">
      <c r="A308" s="19">
        <v>46.700000000000401</v>
      </c>
      <c r="B308" s="58">
        <f t="shared" si="23"/>
        <v>2.29</v>
      </c>
      <c r="C308">
        <v>7</v>
      </c>
      <c r="E308" s="19">
        <f t="shared" si="24"/>
        <v>1.67</v>
      </c>
      <c r="F308" s="19">
        <f t="shared" si="24"/>
        <v>0.48</v>
      </c>
      <c r="G308" s="8">
        <v>67</v>
      </c>
    </row>
    <row r="309" spans="1:7">
      <c r="A309" s="19">
        <v>46.800000000000402</v>
      </c>
      <c r="B309" s="58">
        <f t="shared" si="23"/>
        <v>2.2999999999999998</v>
      </c>
      <c r="C309">
        <v>8</v>
      </c>
      <c r="E309" s="19">
        <f t="shared" si="24"/>
        <v>1.68</v>
      </c>
      <c r="F309" s="19">
        <f t="shared" si="24"/>
        <v>0.49</v>
      </c>
      <c r="G309" s="8">
        <v>68</v>
      </c>
    </row>
    <row r="310" spans="1:7">
      <c r="A310" s="19">
        <v>46.900000000000396</v>
      </c>
      <c r="B310" s="58">
        <f t="shared" si="23"/>
        <v>2.31</v>
      </c>
      <c r="C310">
        <v>9</v>
      </c>
      <c r="E310" s="19">
        <f t="shared" si="24"/>
        <v>1.69</v>
      </c>
      <c r="F310" s="19">
        <f t="shared" si="24"/>
        <v>0.49</v>
      </c>
      <c r="G310" s="8">
        <v>69</v>
      </c>
    </row>
    <row r="311" spans="1:7">
      <c r="A311" s="19">
        <v>47.000000000000398</v>
      </c>
      <c r="B311" s="58">
        <f t="shared" si="23"/>
        <v>2.33</v>
      </c>
      <c r="C311">
        <v>10</v>
      </c>
      <c r="E311" s="19">
        <f t="shared" si="24"/>
        <v>1.7</v>
      </c>
      <c r="F311" s="19">
        <f t="shared" si="24"/>
        <v>0.49</v>
      </c>
      <c r="G311" s="8">
        <v>70</v>
      </c>
    </row>
    <row r="312" spans="1:7">
      <c r="A312" s="19">
        <v>47.100000000000399</v>
      </c>
      <c r="B312" s="58">
        <f t="shared" si="23"/>
        <v>2.34</v>
      </c>
      <c r="C312">
        <v>11</v>
      </c>
      <c r="E312" s="19">
        <f t="shared" si="24"/>
        <v>1.71</v>
      </c>
      <c r="F312" s="19">
        <f t="shared" si="24"/>
        <v>0.49</v>
      </c>
      <c r="G312" s="8">
        <v>71</v>
      </c>
    </row>
    <row r="313" spans="1:7">
      <c r="A313" s="19">
        <v>47.200000000000401</v>
      </c>
      <c r="B313" s="58">
        <f t="shared" si="23"/>
        <v>2.35</v>
      </c>
      <c r="C313">
        <v>12</v>
      </c>
      <c r="E313" s="19">
        <f t="shared" si="24"/>
        <v>1.72</v>
      </c>
      <c r="F313" s="19">
        <f t="shared" si="24"/>
        <v>0.49</v>
      </c>
      <c r="G313" s="8">
        <v>72</v>
      </c>
    </row>
    <row r="314" spans="1:7">
      <c r="A314" s="19">
        <v>47.300000000000402</v>
      </c>
      <c r="B314" s="58">
        <f t="shared" si="23"/>
        <v>2.36</v>
      </c>
      <c r="C314">
        <v>13</v>
      </c>
      <c r="E314" s="19">
        <f t="shared" si="24"/>
        <v>1.73</v>
      </c>
      <c r="F314" s="19">
        <f t="shared" si="24"/>
        <v>0.5</v>
      </c>
      <c r="G314" s="8">
        <v>73</v>
      </c>
    </row>
    <row r="315" spans="1:7">
      <c r="A315" s="19">
        <v>47.400000000000396</v>
      </c>
      <c r="B315" s="58">
        <f t="shared" si="23"/>
        <v>2.38</v>
      </c>
      <c r="C315">
        <v>14</v>
      </c>
      <c r="E315" s="19">
        <f t="shared" si="24"/>
        <v>1.74</v>
      </c>
      <c r="F315" s="19">
        <f t="shared" si="24"/>
        <v>0.5</v>
      </c>
      <c r="G315" s="8">
        <v>74</v>
      </c>
    </row>
    <row r="316" spans="1:7">
      <c r="A316" s="19">
        <v>47.500000000000398</v>
      </c>
      <c r="B316" s="58">
        <f t="shared" si="23"/>
        <v>2.39</v>
      </c>
      <c r="C316">
        <v>15</v>
      </c>
      <c r="E316" s="19">
        <f t="shared" si="24"/>
        <v>1.75</v>
      </c>
      <c r="F316" s="19">
        <f t="shared" si="24"/>
        <v>0.5</v>
      </c>
      <c r="G316" s="8">
        <v>75</v>
      </c>
    </row>
    <row r="317" spans="1:7">
      <c r="A317" s="19">
        <v>47.600000000000399</v>
      </c>
      <c r="B317" s="58">
        <f t="shared" si="23"/>
        <v>2.4</v>
      </c>
      <c r="C317">
        <v>16</v>
      </c>
      <c r="E317" s="19">
        <f t="shared" si="24"/>
        <v>1.76</v>
      </c>
      <c r="F317" s="19">
        <f t="shared" si="24"/>
        <v>0.5</v>
      </c>
      <c r="G317" s="8">
        <v>76</v>
      </c>
    </row>
    <row r="318" spans="1:7">
      <c r="A318" s="19">
        <v>47.700000000000401</v>
      </c>
      <c r="B318" s="58">
        <f t="shared" si="23"/>
        <v>2.41</v>
      </c>
      <c r="C318">
        <v>17</v>
      </c>
      <c r="E318" s="19">
        <f t="shared" si="24"/>
        <v>1.77</v>
      </c>
      <c r="F318" s="19">
        <f t="shared" si="24"/>
        <v>0.5</v>
      </c>
      <c r="G318" s="8">
        <v>77</v>
      </c>
    </row>
    <row r="319" spans="1:7">
      <c r="A319" s="19">
        <v>47.800000000000402</v>
      </c>
      <c r="B319" s="58">
        <f t="shared" si="23"/>
        <v>2.4300000000000002</v>
      </c>
      <c r="C319">
        <v>18</v>
      </c>
      <c r="E319" s="19">
        <f t="shared" si="24"/>
        <v>1.78</v>
      </c>
      <c r="F319" s="19">
        <f t="shared" si="24"/>
        <v>0.51</v>
      </c>
      <c r="G319" s="8">
        <v>78</v>
      </c>
    </row>
    <row r="320" spans="1:7">
      <c r="A320" s="19">
        <v>47.900000000000396</v>
      </c>
      <c r="B320" s="58">
        <f t="shared" si="23"/>
        <v>2.44</v>
      </c>
      <c r="C320">
        <v>19</v>
      </c>
      <c r="E320" s="19">
        <f t="shared" si="24"/>
        <v>1.79</v>
      </c>
      <c r="F320" s="19">
        <f t="shared" si="24"/>
        <v>0.51</v>
      </c>
      <c r="G320" s="8">
        <v>79</v>
      </c>
    </row>
    <row r="321" spans="1:7">
      <c r="A321" s="19">
        <v>48.000000000000398</v>
      </c>
      <c r="B321" s="58">
        <f t="shared" si="23"/>
        <v>2.4500000000000002</v>
      </c>
      <c r="C321">
        <v>20</v>
      </c>
      <c r="E321" s="19">
        <f t="shared" si="24"/>
        <v>1.8</v>
      </c>
      <c r="F321" s="19">
        <f t="shared" si="24"/>
        <v>0.51</v>
      </c>
      <c r="G321" s="8">
        <v>80</v>
      </c>
    </row>
    <row r="322" spans="1:7">
      <c r="A322" s="19">
        <v>48.100000000000399</v>
      </c>
      <c r="B322" s="58">
        <f t="shared" si="23"/>
        <v>2.46</v>
      </c>
      <c r="C322">
        <v>21</v>
      </c>
      <c r="E322" s="19">
        <f t="shared" si="24"/>
        <v>1.81</v>
      </c>
      <c r="F322" s="19">
        <f t="shared" si="24"/>
        <v>0.51</v>
      </c>
      <c r="G322" s="8">
        <v>81</v>
      </c>
    </row>
    <row r="323" spans="1:7">
      <c r="A323" s="19">
        <v>48.200000000000401</v>
      </c>
      <c r="B323" s="58">
        <f t="shared" si="23"/>
        <v>2.48</v>
      </c>
      <c r="C323">
        <v>22</v>
      </c>
      <c r="E323" s="19">
        <f t="shared" si="24"/>
        <v>1.82</v>
      </c>
      <c r="F323" s="19">
        <f t="shared" si="24"/>
        <v>0.51</v>
      </c>
      <c r="G323" s="8">
        <v>82</v>
      </c>
    </row>
    <row r="324" spans="1:7">
      <c r="A324" s="19">
        <v>48.300000000000402</v>
      </c>
      <c r="B324" s="58">
        <f t="shared" si="23"/>
        <v>2.4900000000000002</v>
      </c>
      <c r="C324">
        <v>23</v>
      </c>
      <c r="E324" s="19">
        <f t="shared" si="24"/>
        <v>1.83</v>
      </c>
      <c r="F324" s="19">
        <f t="shared" si="24"/>
        <v>0.52</v>
      </c>
      <c r="G324" s="8">
        <v>83</v>
      </c>
    </row>
    <row r="325" spans="1:7">
      <c r="A325" s="19">
        <v>48.400000000000396</v>
      </c>
      <c r="B325" s="58">
        <f t="shared" si="23"/>
        <v>2.5</v>
      </c>
      <c r="C325">
        <v>24</v>
      </c>
      <c r="E325" s="19">
        <f t="shared" si="24"/>
        <v>1.84</v>
      </c>
      <c r="F325" s="19">
        <f t="shared" si="24"/>
        <v>0.52</v>
      </c>
      <c r="G325" s="8">
        <v>84</v>
      </c>
    </row>
    <row r="326" spans="1:7">
      <c r="A326" s="19">
        <v>48.500000000000398</v>
      </c>
      <c r="B326" s="58">
        <f t="shared" si="23"/>
        <v>2.5099999999999998</v>
      </c>
      <c r="C326">
        <v>25</v>
      </c>
      <c r="E326" s="19">
        <f t="shared" si="24"/>
        <v>1.85</v>
      </c>
      <c r="F326" s="19">
        <f t="shared" si="24"/>
        <v>0.52</v>
      </c>
      <c r="G326" s="8">
        <v>85</v>
      </c>
    </row>
    <row r="327" spans="1:7">
      <c r="A327" s="19">
        <v>48.600000000000399</v>
      </c>
      <c r="B327" s="58">
        <f t="shared" si="23"/>
        <v>2.5299999999999998</v>
      </c>
      <c r="C327">
        <v>26</v>
      </c>
      <c r="E327" s="19">
        <f t="shared" si="24"/>
        <v>1.86</v>
      </c>
      <c r="F327" s="19">
        <f t="shared" si="24"/>
        <v>0.52</v>
      </c>
      <c r="G327" s="8">
        <v>86</v>
      </c>
    </row>
    <row r="328" spans="1:7">
      <c r="A328" s="19">
        <v>48.700000000000401</v>
      </c>
      <c r="B328" s="58">
        <f t="shared" si="23"/>
        <v>2.54</v>
      </c>
      <c r="C328">
        <v>27</v>
      </c>
      <c r="E328" s="19">
        <f t="shared" si="24"/>
        <v>1.87</v>
      </c>
      <c r="F328" s="19">
        <f t="shared" si="24"/>
        <v>0.52</v>
      </c>
      <c r="G328" s="8">
        <v>87</v>
      </c>
    </row>
    <row r="329" spans="1:7">
      <c r="A329" s="19">
        <v>48.800000000000402</v>
      </c>
      <c r="B329" s="58">
        <f t="shared" si="23"/>
        <v>2.5499999999999998</v>
      </c>
      <c r="C329">
        <v>28</v>
      </c>
      <c r="E329" s="19">
        <f t="shared" si="24"/>
        <v>1.88</v>
      </c>
      <c r="F329" s="19">
        <f t="shared" si="24"/>
        <v>0.53</v>
      </c>
      <c r="G329" s="8">
        <v>88</v>
      </c>
    </row>
    <row r="330" spans="1:7">
      <c r="A330" s="19">
        <v>48.900000000000396</v>
      </c>
      <c r="B330" s="58">
        <f t="shared" si="23"/>
        <v>2.56</v>
      </c>
      <c r="C330">
        <v>29</v>
      </c>
      <c r="E330" s="19">
        <f t="shared" si="24"/>
        <v>1.89</v>
      </c>
      <c r="F330" s="19">
        <f t="shared" si="24"/>
        <v>0.53</v>
      </c>
      <c r="G330" s="8">
        <v>89</v>
      </c>
    </row>
    <row r="331" spans="1:7">
      <c r="A331" s="19">
        <v>49.000000000000398</v>
      </c>
      <c r="B331" s="58">
        <f t="shared" si="23"/>
        <v>2.58</v>
      </c>
      <c r="C331">
        <v>30</v>
      </c>
      <c r="E331" s="19">
        <f t="shared" si="24"/>
        <v>1.9</v>
      </c>
      <c r="F331" s="19">
        <f t="shared" si="24"/>
        <v>0.53</v>
      </c>
      <c r="G331" s="8">
        <v>90</v>
      </c>
    </row>
    <row r="332" spans="1:7">
      <c r="A332" s="19">
        <v>49.100000000000399</v>
      </c>
      <c r="B332" s="58">
        <f t="shared" si="23"/>
        <v>2.59</v>
      </c>
      <c r="C332">
        <v>31</v>
      </c>
      <c r="E332" s="19">
        <f t="shared" si="24"/>
        <v>1.91</v>
      </c>
      <c r="F332" s="19">
        <f t="shared" si="24"/>
        <v>0.53</v>
      </c>
      <c r="G332" s="8">
        <v>91</v>
      </c>
    </row>
    <row r="333" spans="1:7">
      <c r="A333" s="19">
        <v>49.200000000000401</v>
      </c>
      <c r="B333" s="58">
        <f t="shared" si="23"/>
        <v>2.6</v>
      </c>
      <c r="C333">
        <v>32</v>
      </c>
      <c r="E333" s="19">
        <f t="shared" si="24"/>
        <v>1.92</v>
      </c>
      <c r="F333" s="19">
        <f t="shared" si="24"/>
        <v>0.53</v>
      </c>
      <c r="G333" s="8">
        <v>92</v>
      </c>
    </row>
    <row r="334" spans="1:7">
      <c r="A334" s="19">
        <v>49.300000000000402</v>
      </c>
      <c r="B334" s="58">
        <f t="shared" si="23"/>
        <v>2.61</v>
      </c>
      <c r="C334">
        <v>33</v>
      </c>
      <c r="E334" s="19">
        <f t="shared" si="24"/>
        <v>1.93</v>
      </c>
      <c r="F334" s="19">
        <f t="shared" si="24"/>
        <v>0.54</v>
      </c>
      <c r="G334" s="8">
        <v>93</v>
      </c>
    </row>
    <row r="335" spans="1:7">
      <c r="A335" s="19">
        <v>49.400000000000396</v>
      </c>
      <c r="B335" s="58">
        <f t="shared" si="23"/>
        <v>2.63</v>
      </c>
      <c r="C335">
        <v>34</v>
      </c>
      <c r="E335" s="19">
        <f t="shared" si="24"/>
        <v>1.94</v>
      </c>
      <c r="F335" s="19">
        <f t="shared" si="24"/>
        <v>0.54</v>
      </c>
      <c r="G335" s="8">
        <v>94</v>
      </c>
    </row>
    <row r="336" spans="1:7">
      <c r="A336" s="19">
        <v>49.500000000000398</v>
      </c>
      <c r="B336" s="58">
        <f t="shared" si="23"/>
        <v>2.64</v>
      </c>
      <c r="C336">
        <v>35</v>
      </c>
      <c r="E336" s="19">
        <f t="shared" si="24"/>
        <v>1.95</v>
      </c>
      <c r="F336" s="19">
        <f t="shared" si="24"/>
        <v>0.54</v>
      </c>
      <c r="G336" s="8">
        <v>95</v>
      </c>
    </row>
    <row r="337" spans="1:8">
      <c r="A337" s="19">
        <v>49.600000000000399</v>
      </c>
      <c r="B337" s="58">
        <f t="shared" si="23"/>
        <v>2.65</v>
      </c>
      <c r="C337">
        <v>36</v>
      </c>
      <c r="E337" s="19">
        <f t="shared" si="24"/>
        <v>1.96</v>
      </c>
      <c r="F337" s="19">
        <f t="shared" si="24"/>
        <v>0.54</v>
      </c>
      <c r="G337" s="8">
        <v>96</v>
      </c>
    </row>
    <row r="338" spans="1:8">
      <c r="A338" s="19">
        <v>49.700000000000401</v>
      </c>
      <c r="B338" s="58">
        <f t="shared" si="23"/>
        <v>2.66</v>
      </c>
      <c r="C338">
        <v>37</v>
      </c>
      <c r="E338" s="19">
        <f t="shared" si="24"/>
        <v>1.97</v>
      </c>
      <c r="F338" s="19">
        <f t="shared" si="24"/>
        <v>0.54</v>
      </c>
      <c r="G338" s="8">
        <v>97</v>
      </c>
    </row>
    <row r="339" spans="1:8">
      <c r="A339" s="19">
        <v>49.800000000000402</v>
      </c>
      <c r="B339" s="58">
        <f t="shared" si="23"/>
        <v>2.68</v>
      </c>
      <c r="C339">
        <v>38</v>
      </c>
      <c r="E339" s="19">
        <f t="shared" si="24"/>
        <v>1.98</v>
      </c>
      <c r="F339" s="19">
        <f t="shared" si="24"/>
        <v>0.55000000000000004</v>
      </c>
      <c r="G339" s="8">
        <v>98</v>
      </c>
    </row>
    <row r="340" spans="1:8">
      <c r="A340" s="19">
        <v>49.900000000000396</v>
      </c>
      <c r="B340" s="58">
        <f t="shared" si="23"/>
        <v>2.69</v>
      </c>
      <c r="C340">
        <v>39</v>
      </c>
      <c r="E340" s="19">
        <f>ROUND((E$341-E$241)/100*$G340+E$241,2)</f>
        <v>1.99</v>
      </c>
      <c r="F340" s="19">
        <f>ROUND((F$341-F$241)/100*$G340+F$241,2)</f>
        <v>0.55000000000000004</v>
      </c>
      <c r="G340" s="8">
        <v>99</v>
      </c>
    </row>
    <row r="341" spans="1:8">
      <c r="A341" s="21">
        <v>50.000000000000398</v>
      </c>
      <c r="B341" s="59">
        <f>'3_Anzeichnungsprotokoll'!E34</f>
        <v>2.7</v>
      </c>
      <c r="C341" s="22">
        <v>0</v>
      </c>
      <c r="E341" s="79">
        <v>2</v>
      </c>
      <c r="F341" s="79">
        <v>0.55000000000000004</v>
      </c>
      <c r="G341" s="8">
        <v>100</v>
      </c>
      <c r="H341" s="80"/>
    </row>
    <row r="342" spans="1:8">
      <c r="A342" s="19">
        <v>50.100000000000399</v>
      </c>
      <c r="B342" s="58">
        <f>ROUND(((B$381-B$341)/40*C342+B$341),2)</f>
        <v>2.71</v>
      </c>
      <c r="C342">
        <v>1</v>
      </c>
      <c r="E342" s="19">
        <f t="shared" ref="E342:F405" si="25">ROUND((E$821-E$341)/480*$G342+E$341,2)</f>
        <v>2.0099999999999998</v>
      </c>
      <c r="F342" s="19">
        <f t="shared" si="25"/>
        <v>0.55000000000000004</v>
      </c>
      <c r="G342" s="8">
        <v>1</v>
      </c>
    </row>
    <row r="343" spans="1:8">
      <c r="A343" s="19">
        <v>50.200000000000401</v>
      </c>
      <c r="B343" s="58">
        <f t="shared" ref="B343:B380" si="26">ROUND(((B$381-B$341)/40*C343+B$341),2)</f>
        <v>2.73</v>
      </c>
      <c r="C343">
        <v>2</v>
      </c>
      <c r="E343" s="19">
        <f t="shared" si="25"/>
        <v>2.02</v>
      </c>
      <c r="F343" s="19">
        <f t="shared" si="25"/>
        <v>0.56000000000000005</v>
      </c>
      <c r="G343" s="8">
        <v>2</v>
      </c>
    </row>
    <row r="344" spans="1:8">
      <c r="A344" s="19">
        <v>50.300000000000402</v>
      </c>
      <c r="B344" s="58">
        <f t="shared" si="26"/>
        <v>2.74</v>
      </c>
      <c r="C344">
        <v>3</v>
      </c>
      <c r="E344" s="19">
        <f t="shared" si="25"/>
        <v>2.0299999999999998</v>
      </c>
      <c r="F344" s="19">
        <f t="shared" si="25"/>
        <v>0.56000000000000005</v>
      </c>
      <c r="G344" s="8">
        <v>3</v>
      </c>
    </row>
    <row r="345" spans="1:8">
      <c r="A345" s="19">
        <v>50.400000000000503</v>
      </c>
      <c r="B345" s="58">
        <f t="shared" si="26"/>
        <v>2.75</v>
      </c>
      <c r="C345">
        <v>4</v>
      </c>
      <c r="E345" s="19">
        <f t="shared" si="25"/>
        <v>2.0499999999999998</v>
      </c>
      <c r="F345" s="19">
        <f t="shared" si="25"/>
        <v>0.56000000000000005</v>
      </c>
      <c r="G345" s="8">
        <v>4</v>
      </c>
    </row>
    <row r="346" spans="1:8">
      <c r="A346" s="19">
        <v>50.500000000000497</v>
      </c>
      <c r="B346" s="58">
        <f t="shared" si="26"/>
        <v>2.76</v>
      </c>
      <c r="C346">
        <v>5</v>
      </c>
      <c r="E346" s="19">
        <f t="shared" si="25"/>
        <v>2.06</v>
      </c>
      <c r="F346" s="19">
        <f t="shared" si="25"/>
        <v>0.56999999999999995</v>
      </c>
      <c r="G346" s="8">
        <v>5</v>
      </c>
    </row>
    <row r="347" spans="1:8">
      <c r="A347" s="19">
        <v>50.600000000000499</v>
      </c>
      <c r="B347" s="58">
        <f t="shared" si="26"/>
        <v>2.78</v>
      </c>
      <c r="C347">
        <v>6</v>
      </c>
      <c r="E347" s="19">
        <f t="shared" si="25"/>
        <v>2.0699999999999998</v>
      </c>
      <c r="F347" s="19">
        <f t="shared" si="25"/>
        <v>0.56999999999999995</v>
      </c>
      <c r="G347" s="8">
        <v>6</v>
      </c>
    </row>
    <row r="348" spans="1:8">
      <c r="A348" s="19">
        <v>50.7000000000005</v>
      </c>
      <c r="B348" s="58">
        <f t="shared" si="26"/>
        <v>2.79</v>
      </c>
      <c r="C348">
        <v>7</v>
      </c>
      <c r="E348" s="19">
        <f t="shared" si="25"/>
        <v>2.08</v>
      </c>
      <c r="F348" s="19">
        <f t="shared" si="25"/>
        <v>0.56999999999999995</v>
      </c>
      <c r="G348" s="8">
        <v>7</v>
      </c>
    </row>
    <row r="349" spans="1:8">
      <c r="A349" s="19">
        <v>50.800000000000502</v>
      </c>
      <c r="B349" s="58">
        <f t="shared" si="26"/>
        <v>2.8</v>
      </c>
      <c r="C349">
        <v>8</v>
      </c>
      <c r="E349" s="19">
        <f t="shared" si="25"/>
        <v>2.09</v>
      </c>
      <c r="F349" s="19">
        <f t="shared" si="25"/>
        <v>0.57999999999999996</v>
      </c>
      <c r="G349" s="8">
        <v>8</v>
      </c>
    </row>
    <row r="350" spans="1:8">
      <c r="A350" s="19">
        <v>50.900000000000503</v>
      </c>
      <c r="B350" s="58">
        <f t="shared" si="26"/>
        <v>2.81</v>
      </c>
      <c r="C350">
        <v>9</v>
      </c>
      <c r="E350" s="19">
        <f t="shared" si="25"/>
        <v>2.1</v>
      </c>
      <c r="F350" s="19">
        <f t="shared" si="25"/>
        <v>0.57999999999999996</v>
      </c>
      <c r="G350" s="8">
        <v>9</v>
      </c>
    </row>
    <row r="351" spans="1:8">
      <c r="A351" s="19">
        <v>51.000000000000497</v>
      </c>
      <c r="B351" s="58">
        <f t="shared" si="26"/>
        <v>2.83</v>
      </c>
      <c r="C351">
        <v>10</v>
      </c>
      <c r="E351" s="19">
        <f t="shared" si="25"/>
        <v>2.12</v>
      </c>
      <c r="F351" s="19">
        <f t="shared" si="25"/>
        <v>0.59</v>
      </c>
      <c r="G351" s="8">
        <v>10</v>
      </c>
    </row>
    <row r="352" spans="1:8">
      <c r="A352" s="19">
        <v>51.100000000000499</v>
      </c>
      <c r="B352" s="58">
        <f t="shared" si="26"/>
        <v>2.84</v>
      </c>
      <c r="C352">
        <v>11</v>
      </c>
      <c r="E352" s="19">
        <f t="shared" si="25"/>
        <v>2.13</v>
      </c>
      <c r="F352" s="19">
        <f t="shared" si="25"/>
        <v>0.59</v>
      </c>
      <c r="G352" s="8">
        <v>11</v>
      </c>
    </row>
    <row r="353" spans="1:7">
      <c r="A353" s="19">
        <v>51.2000000000005</v>
      </c>
      <c r="B353" s="58">
        <f t="shared" si="26"/>
        <v>2.85</v>
      </c>
      <c r="C353">
        <v>12</v>
      </c>
      <c r="E353" s="19">
        <f t="shared" si="25"/>
        <v>2.14</v>
      </c>
      <c r="F353" s="19">
        <f t="shared" si="25"/>
        <v>0.59</v>
      </c>
      <c r="G353" s="8">
        <v>12</v>
      </c>
    </row>
    <row r="354" spans="1:7">
      <c r="A354" s="19">
        <v>51.300000000000502</v>
      </c>
      <c r="B354" s="58">
        <f t="shared" si="26"/>
        <v>2.86</v>
      </c>
      <c r="C354">
        <v>13</v>
      </c>
      <c r="E354" s="19">
        <f t="shared" si="25"/>
        <v>2.15</v>
      </c>
      <c r="F354" s="19">
        <f t="shared" si="25"/>
        <v>0.6</v>
      </c>
      <c r="G354" s="8">
        <v>13</v>
      </c>
    </row>
    <row r="355" spans="1:7">
      <c r="A355" s="19">
        <v>51.400000000000503</v>
      </c>
      <c r="B355" s="58">
        <f t="shared" si="26"/>
        <v>2.88</v>
      </c>
      <c r="C355">
        <v>14</v>
      </c>
      <c r="E355" s="19">
        <f t="shared" si="25"/>
        <v>2.16</v>
      </c>
      <c r="F355" s="19">
        <f t="shared" si="25"/>
        <v>0.6</v>
      </c>
      <c r="G355" s="8">
        <v>14</v>
      </c>
    </row>
    <row r="356" spans="1:7">
      <c r="A356" s="19">
        <v>51.500000000000497</v>
      </c>
      <c r="B356" s="58">
        <f t="shared" si="26"/>
        <v>2.89</v>
      </c>
      <c r="C356">
        <v>15</v>
      </c>
      <c r="E356" s="19">
        <f t="shared" si="25"/>
        <v>2.17</v>
      </c>
      <c r="F356" s="19">
        <f t="shared" si="25"/>
        <v>0.6</v>
      </c>
      <c r="G356" s="8">
        <v>15</v>
      </c>
    </row>
    <row r="357" spans="1:7">
      <c r="A357" s="19">
        <v>51.600000000000499</v>
      </c>
      <c r="B357" s="58">
        <f t="shared" si="26"/>
        <v>2.9</v>
      </c>
      <c r="C357">
        <v>16</v>
      </c>
      <c r="E357" s="19">
        <f t="shared" si="25"/>
        <v>2.1800000000000002</v>
      </c>
      <c r="F357" s="19">
        <f t="shared" si="25"/>
        <v>0.61</v>
      </c>
      <c r="G357" s="8">
        <v>16</v>
      </c>
    </row>
    <row r="358" spans="1:7">
      <c r="A358" s="19">
        <v>51.7000000000005</v>
      </c>
      <c r="B358" s="58">
        <f t="shared" si="26"/>
        <v>2.91</v>
      </c>
      <c r="C358">
        <v>17</v>
      </c>
      <c r="E358" s="19">
        <f t="shared" si="25"/>
        <v>2.2000000000000002</v>
      </c>
      <c r="F358" s="19">
        <f t="shared" si="25"/>
        <v>0.61</v>
      </c>
      <c r="G358" s="8">
        <v>17</v>
      </c>
    </row>
    <row r="359" spans="1:7">
      <c r="A359" s="19">
        <v>51.800000000000502</v>
      </c>
      <c r="B359" s="58">
        <f t="shared" si="26"/>
        <v>2.93</v>
      </c>
      <c r="C359">
        <v>18</v>
      </c>
      <c r="E359" s="19">
        <f t="shared" si="25"/>
        <v>2.21</v>
      </c>
      <c r="F359" s="19">
        <f t="shared" si="25"/>
        <v>0.61</v>
      </c>
      <c r="G359" s="8">
        <v>18</v>
      </c>
    </row>
    <row r="360" spans="1:7">
      <c r="A360" s="19">
        <v>51.900000000000503</v>
      </c>
      <c r="B360" s="58">
        <f t="shared" si="26"/>
        <v>2.94</v>
      </c>
      <c r="C360">
        <v>19</v>
      </c>
      <c r="E360" s="19">
        <f t="shared" si="25"/>
        <v>2.2200000000000002</v>
      </c>
      <c r="F360" s="19">
        <f t="shared" si="25"/>
        <v>0.62</v>
      </c>
      <c r="G360" s="8">
        <v>19</v>
      </c>
    </row>
    <row r="361" spans="1:7">
      <c r="A361" s="19">
        <v>52.000000000000497</v>
      </c>
      <c r="B361" s="58">
        <f t="shared" si="26"/>
        <v>2.95</v>
      </c>
      <c r="C361">
        <v>20</v>
      </c>
      <c r="E361" s="19">
        <f t="shared" si="25"/>
        <v>2.23</v>
      </c>
      <c r="F361" s="19">
        <f t="shared" si="25"/>
        <v>0.62</v>
      </c>
      <c r="G361" s="8">
        <v>20</v>
      </c>
    </row>
    <row r="362" spans="1:7">
      <c r="A362" s="19">
        <v>52.100000000000499</v>
      </c>
      <c r="B362" s="58">
        <f t="shared" si="26"/>
        <v>2.96</v>
      </c>
      <c r="C362">
        <v>21</v>
      </c>
      <c r="E362" s="19">
        <f t="shared" si="25"/>
        <v>2.2400000000000002</v>
      </c>
      <c r="F362" s="19">
        <f t="shared" si="25"/>
        <v>0.62</v>
      </c>
      <c r="G362" s="8">
        <v>21</v>
      </c>
    </row>
    <row r="363" spans="1:7">
      <c r="A363" s="19">
        <v>52.2000000000005</v>
      </c>
      <c r="B363" s="58">
        <f t="shared" si="26"/>
        <v>2.98</v>
      </c>
      <c r="C363">
        <v>22</v>
      </c>
      <c r="E363" s="19">
        <f t="shared" si="25"/>
        <v>2.25</v>
      </c>
      <c r="F363" s="19">
        <f t="shared" si="25"/>
        <v>0.63</v>
      </c>
      <c r="G363" s="8">
        <v>22</v>
      </c>
    </row>
    <row r="364" spans="1:7">
      <c r="A364" s="19">
        <v>52.300000000000502</v>
      </c>
      <c r="B364" s="58">
        <f t="shared" si="26"/>
        <v>2.99</v>
      </c>
      <c r="C364">
        <v>23</v>
      </c>
      <c r="E364" s="19">
        <f t="shared" si="25"/>
        <v>2.27</v>
      </c>
      <c r="F364" s="19">
        <f t="shared" si="25"/>
        <v>0.63</v>
      </c>
      <c r="G364" s="8">
        <v>23</v>
      </c>
    </row>
    <row r="365" spans="1:7">
      <c r="A365" s="19">
        <v>52.400000000000503</v>
      </c>
      <c r="B365" s="58">
        <f t="shared" si="26"/>
        <v>3</v>
      </c>
      <c r="C365">
        <v>24</v>
      </c>
      <c r="E365" s="19">
        <f t="shared" si="25"/>
        <v>2.2799999999999998</v>
      </c>
      <c r="F365" s="19">
        <f t="shared" si="25"/>
        <v>0.64</v>
      </c>
      <c r="G365" s="8">
        <v>24</v>
      </c>
    </row>
    <row r="366" spans="1:7">
      <c r="A366" s="19">
        <v>52.500000000000497</v>
      </c>
      <c r="B366" s="58">
        <f t="shared" si="26"/>
        <v>3.01</v>
      </c>
      <c r="C366">
        <v>25</v>
      </c>
      <c r="E366" s="19">
        <f t="shared" si="25"/>
        <v>2.29</v>
      </c>
      <c r="F366" s="19">
        <f t="shared" si="25"/>
        <v>0.64</v>
      </c>
      <c r="G366" s="8">
        <v>25</v>
      </c>
    </row>
    <row r="367" spans="1:7">
      <c r="A367" s="19">
        <v>52.600000000000499</v>
      </c>
      <c r="B367" s="58">
        <f t="shared" si="26"/>
        <v>3.03</v>
      </c>
      <c r="C367">
        <v>26</v>
      </c>
      <c r="E367" s="19">
        <f t="shared" si="25"/>
        <v>2.2999999999999998</v>
      </c>
      <c r="F367" s="19">
        <f t="shared" si="25"/>
        <v>0.64</v>
      </c>
      <c r="G367" s="8">
        <v>26</v>
      </c>
    </row>
    <row r="368" spans="1:7">
      <c r="A368" s="19">
        <v>52.7000000000005</v>
      </c>
      <c r="B368" s="58">
        <f t="shared" si="26"/>
        <v>3.04</v>
      </c>
      <c r="C368">
        <v>27</v>
      </c>
      <c r="E368" s="19">
        <f t="shared" si="25"/>
        <v>2.31</v>
      </c>
      <c r="F368" s="19">
        <f t="shared" si="25"/>
        <v>0.65</v>
      </c>
      <c r="G368" s="8">
        <v>27</v>
      </c>
    </row>
    <row r="369" spans="1:7">
      <c r="A369" s="19">
        <v>52.800000000000502</v>
      </c>
      <c r="B369" s="58">
        <f t="shared" si="26"/>
        <v>3.05</v>
      </c>
      <c r="C369">
        <v>28</v>
      </c>
      <c r="E369" s="19">
        <f t="shared" si="25"/>
        <v>2.3199999999999998</v>
      </c>
      <c r="F369" s="19">
        <f t="shared" si="25"/>
        <v>0.65</v>
      </c>
      <c r="G369" s="8">
        <v>28</v>
      </c>
    </row>
    <row r="370" spans="1:7">
      <c r="A370" s="19">
        <v>52.900000000000503</v>
      </c>
      <c r="B370" s="58">
        <f t="shared" si="26"/>
        <v>3.06</v>
      </c>
      <c r="C370">
        <v>29</v>
      </c>
      <c r="E370" s="19">
        <f t="shared" si="25"/>
        <v>2.33</v>
      </c>
      <c r="F370" s="19">
        <f t="shared" si="25"/>
        <v>0.65</v>
      </c>
      <c r="G370" s="8">
        <v>29</v>
      </c>
    </row>
    <row r="371" spans="1:7">
      <c r="A371" s="19">
        <v>53.000000000000497</v>
      </c>
      <c r="B371" s="58">
        <f t="shared" si="26"/>
        <v>3.08</v>
      </c>
      <c r="C371">
        <v>30</v>
      </c>
      <c r="E371" s="19">
        <f t="shared" si="25"/>
        <v>2.35</v>
      </c>
      <c r="F371" s="19">
        <f t="shared" si="25"/>
        <v>0.66</v>
      </c>
      <c r="G371" s="8">
        <v>30</v>
      </c>
    </row>
    <row r="372" spans="1:7">
      <c r="A372" s="19">
        <v>53.100000000000499</v>
      </c>
      <c r="B372" s="58">
        <f t="shared" si="26"/>
        <v>3.09</v>
      </c>
      <c r="C372">
        <v>31</v>
      </c>
      <c r="E372" s="19">
        <f t="shared" si="25"/>
        <v>2.36</v>
      </c>
      <c r="F372" s="19">
        <f t="shared" si="25"/>
        <v>0.66</v>
      </c>
      <c r="G372" s="8">
        <v>31</v>
      </c>
    </row>
    <row r="373" spans="1:7">
      <c r="A373" s="19">
        <v>53.2000000000005</v>
      </c>
      <c r="B373" s="58">
        <f t="shared" si="26"/>
        <v>3.1</v>
      </c>
      <c r="C373">
        <v>32</v>
      </c>
      <c r="E373" s="19">
        <f t="shared" si="25"/>
        <v>2.37</v>
      </c>
      <c r="F373" s="19">
        <f t="shared" si="25"/>
        <v>0.66</v>
      </c>
      <c r="G373" s="8">
        <v>32</v>
      </c>
    </row>
    <row r="374" spans="1:7">
      <c r="A374" s="19">
        <v>53.300000000000502</v>
      </c>
      <c r="B374" s="58">
        <f t="shared" si="26"/>
        <v>3.11</v>
      </c>
      <c r="C374">
        <v>33</v>
      </c>
      <c r="E374" s="19">
        <f t="shared" si="25"/>
        <v>2.38</v>
      </c>
      <c r="F374" s="19">
        <f t="shared" si="25"/>
        <v>0.67</v>
      </c>
      <c r="G374" s="8">
        <v>33</v>
      </c>
    </row>
    <row r="375" spans="1:7">
      <c r="A375" s="19">
        <v>53.400000000000503</v>
      </c>
      <c r="B375" s="58">
        <f t="shared" si="26"/>
        <v>3.13</v>
      </c>
      <c r="C375">
        <v>34</v>
      </c>
      <c r="E375" s="19">
        <f t="shared" si="25"/>
        <v>2.39</v>
      </c>
      <c r="F375" s="19">
        <f t="shared" si="25"/>
        <v>0.67</v>
      </c>
      <c r="G375" s="8">
        <v>34</v>
      </c>
    </row>
    <row r="376" spans="1:7">
      <c r="A376" s="19">
        <v>53.500000000000497</v>
      </c>
      <c r="B376" s="58">
        <f t="shared" si="26"/>
        <v>3.14</v>
      </c>
      <c r="C376">
        <v>35</v>
      </c>
      <c r="E376" s="19">
        <f t="shared" si="25"/>
        <v>2.4</v>
      </c>
      <c r="F376" s="19">
        <f t="shared" si="25"/>
        <v>0.67</v>
      </c>
      <c r="G376" s="8">
        <v>35</v>
      </c>
    </row>
    <row r="377" spans="1:7">
      <c r="A377" s="19">
        <v>53.600000000000499</v>
      </c>
      <c r="B377" s="58">
        <f t="shared" si="26"/>
        <v>3.15</v>
      </c>
      <c r="C377">
        <v>36</v>
      </c>
      <c r="E377" s="19">
        <f t="shared" si="25"/>
        <v>2.42</v>
      </c>
      <c r="F377" s="19">
        <f t="shared" si="25"/>
        <v>0.68</v>
      </c>
      <c r="G377" s="8">
        <v>36</v>
      </c>
    </row>
    <row r="378" spans="1:7">
      <c r="A378" s="19">
        <v>53.7000000000005</v>
      </c>
      <c r="B378" s="58">
        <f t="shared" si="26"/>
        <v>3.16</v>
      </c>
      <c r="C378">
        <v>37</v>
      </c>
      <c r="E378" s="19">
        <f t="shared" si="25"/>
        <v>2.4300000000000002</v>
      </c>
      <c r="F378" s="19">
        <f t="shared" si="25"/>
        <v>0.68</v>
      </c>
      <c r="G378" s="8">
        <v>37</v>
      </c>
    </row>
    <row r="379" spans="1:7">
      <c r="A379" s="19">
        <v>53.800000000000502</v>
      </c>
      <c r="B379" s="58">
        <f t="shared" si="26"/>
        <v>3.18</v>
      </c>
      <c r="C379">
        <v>38</v>
      </c>
      <c r="E379" s="19">
        <f t="shared" si="25"/>
        <v>2.44</v>
      </c>
      <c r="F379" s="19">
        <f t="shared" si="25"/>
        <v>0.69</v>
      </c>
      <c r="G379" s="8">
        <v>38</v>
      </c>
    </row>
    <row r="380" spans="1:7">
      <c r="A380" s="19">
        <v>53.900000000000503</v>
      </c>
      <c r="B380" s="58">
        <f t="shared" si="26"/>
        <v>3.19</v>
      </c>
      <c r="C380">
        <v>39</v>
      </c>
      <c r="E380" s="19">
        <f t="shared" si="25"/>
        <v>2.4500000000000002</v>
      </c>
      <c r="F380" s="19">
        <f t="shared" si="25"/>
        <v>0.69</v>
      </c>
      <c r="G380" s="8">
        <v>39</v>
      </c>
    </row>
    <row r="381" spans="1:7">
      <c r="A381" s="21">
        <v>54.000000000000497</v>
      </c>
      <c r="B381" s="59">
        <f>'3_Anzeichnungsprotokoll'!E35</f>
        <v>3.2</v>
      </c>
      <c r="C381" s="22">
        <v>0</v>
      </c>
      <c r="E381" s="19">
        <f t="shared" si="25"/>
        <v>2.46</v>
      </c>
      <c r="F381" s="19">
        <f t="shared" si="25"/>
        <v>0.69</v>
      </c>
      <c r="G381" s="8">
        <v>40</v>
      </c>
    </row>
    <row r="382" spans="1:7">
      <c r="A382" s="19">
        <v>54.100000000000499</v>
      </c>
      <c r="B382" s="58">
        <f>ROUND(((B$421-B$381)/40*C382+B$381),2)</f>
        <v>3.21</v>
      </c>
      <c r="C382">
        <v>1</v>
      </c>
      <c r="E382" s="19">
        <f t="shared" si="25"/>
        <v>2.4700000000000002</v>
      </c>
      <c r="F382" s="19">
        <f t="shared" si="25"/>
        <v>0.7</v>
      </c>
      <c r="G382" s="8">
        <v>41</v>
      </c>
    </row>
    <row r="383" spans="1:7">
      <c r="A383" s="19">
        <v>54.2000000000005</v>
      </c>
      <c r="B383" s="58">
        <f t="shared" ref="B383:B420" si="27">ROUND(((B$421-B$381)/40*C383+B$381),2)</f>
        <v>3.23</v>
      </c>
      <c r="C383">
        <v>2</v>
      </c>
      <c r="E383" s="19">
        <f t="shared" si="25"/>
        <v>2.48</v>
      </c>
      <c r="F383" s="19">
        <f t="shared" si="25"/>
        <v>0.7</v>
      </c>
      <c r="G383" s="8">
        <v>42</v>
      </c>
    </row>
    <row r="384" spans="1:7">
      <c r="A384" s="19">
        <v>54.300000000000502</v>
      </c>
      <c r="B384" s="58">
        <f t="shared" si="27"/>
        <v>3.24</v>
      </c>
      <c r="C384">
        <v>3</v>
      </c>
      <c r="E384" s="19">
        <f t="shared" si="25"/>
        <v>2.5</v>
      </c>
      <c r="F384" s="19">
        <f t="shared" si="25"/>
        <v>0.7</v>
      </c>
      <c r="G384" s="8">
        <v>43</v>
      </c>
    </row>
    <row r="385" spans="1:7">
      <c r="A385" s="19">
        <v>54.400000000000503</v>
      </c>
      <c r="B385" s="58">
        <f t="shared" si="27"/>
        <v>3.25</v>
      </c>
      <c r="C385">
        <v>4</v>
      </c>
      <c r="E385" s="19">
        <f t="shared" si="25"/>
        <v>2.5099999999999998</v>
      </c>
      <c r="F385" s="19">
        <f t="shared" si="25"/>
        <v>0.71</v>
      </c>
      <c r="G385" s="8">
        <v>44</v>
      </c>
    </row>
    <row r="386" spans="1:7">
      <c r="A386" s="19">
        <v>54.500000000000497</v>
      </c>
      <c r="B386" s="58">
        <f t="shared" si="27"/>
        <v>3.26</v>
      </c>
      <c r="C386">
        <v>5</v>
      </c>
      <c r="E386" s="19">
        <f t="shared" si="25"/>
        <v>2.52</v>
      </c>
      <c r="F386" s="19">
        <f t="shared" si="25"/>
        <v>0.71</v>
      </c>
      <c r="G386" s="8">
        <v>45</v>
      </c>
    </row>
    <row r="387" spans="1:7">
      <c r="A387" s="19">
        <v>54.600000000000499</v>
      </c>
      <c r="B387" s="58">
        <f t="shared" si="27"/>
        <v>3.28</v>
      </c>
      <c r="C387">
        <v>6</v>
      </c>
      <c r="E387" s="19">
        <f t="shared" si="25"/>
        <v>2.5299999999999998</v>
      </c>
      <c r="F387" s="19">
        <f t="shared" si="25"/>
        <v>0.71</v>
      </c>
      <c r="G387" s="8">
        <v>46</v>
      </c>
    </row>
    <row r="388" spans="1:7">
      <c r="A388" s="19">
        <v>54.7000000000005</v>
      </c>
      <c r="B388" s="58">
        <f t="shared" si="27"/>
        <v>3.29</v>
      </c>
      <c r="C388">
        <v>7</v>
      </c>
      <c r="E388" s="19">
        <f t="shared" si="25"/>
        <v>2.54</v>
      </c>
      <c r="F388" s="19">
        <f t="shared" si="25"/>
        <v>0.72</v>
      </c>
      <c r="G388" s="8">
        <v>47</v>
      </c>
    </row>
    <row r="389" spans="1:7">
      <c r="A389" s="19">
        <v>54.800000000000502</v>
      </c>
      <c r="B389" s="58">
        <f t="shared" si="27"/>
        <v>3.3</v>
      </c>
      <c r="C389">
        <v>8</v>
      </c>
      <c r="E389" s="19">
        <f t="shared" si="25"/>
        <v>2.5499999999999998</v>
      </c>
      <c r="F389" s="19">
        <f t="shared" si="25"/>
        <v>0.72</v>
      </c>
      <c r="G389" s="8">
        <v>48</v>
      </c>
    </row>
    <row r="390" spans="1:7">
      <c r="A390" s="19">
        <v>54.900000000000503</v>
      </c>
      <c r="B390" s="58">
        <f t="shared" si="27"/>
        <v>3.31</v>
      </c>
      <c r="C390">
        <v>9</v>
      </c>
      <c r="E390" s="19">
        <f t="shared" si="25"/>
        <v>2.57</v>
      </c>
      <c r="F390" s="19">
        <f t="shared" si="25"/>
        <v>0.72</v>
      </c>
      <c r="G390" s="8">
        <v>49</v>
      </c>
    </row>
    <row r="391" spans="1:7">
      <c r="A391" s="19">
        <v>55.000000000000497</v>
      </c>
      <c r="B391" s="58">
        <f t="shared" si="27"/>
        <v>3.33</v>
      </c>
      <c r="C391">
        <v>10</v>
      </c>
      <c r="E391" s="19">
        <f t="shared" si="25"/>
        <v>2.58</v>
      </c>
      <c r="F391" s="19">
        <f t="shared" si="25"/>
        <v>0.73</v>
      </c>
      <c r="G391" s="8">
        <v>50</v>
      </c>
    </row>
    <row r="392" spans="1:7">
      <c r="A392" s="19">
        <v>55.100000000000499</v>
      </c>
      <c r="B392" s="58">
        <f t="shared" si="27"/>
        <v>3.34</v>
      </c>
      <c r="C392">
        <v>11</v>
      </c>
      <c r="E392" s="19">
        <f t="shared" si="25"/>
        <v>2.59</v>
      </c>
      <c r="F392" s="19">
        <f t="shared" si="25"/>
        <v>0.73</v>
      </c>
      <c r="G392" s="8">
        <v>51</v>
      </c>
    </row>
    <row r="393" spans="1:7">
      <c r="A393" s="19">
        <v>55.2000000000005</v>
      </c>
      <c r="B393" s="58">
        <f t="shared" si="27"/>
        <v>3.35</v>
      </c>
      <c r="C393">
        <v>12</v>
      </c>
      <c r="E393" s="19">
        <f t="shared" si="25"/>
        <v>2.6</v>
      </c>
      <c r="F393" s="19">
        <f t="shared" si="25"/>
        <v>0.74</v>
      </c>
      <c r="G393" s="8">
        <v>52</v>
      </c>
    </row>
    <row r="394" spans="1:7">
      <c r="A394" s="19">
        <v>55.300000000000502</v>
      </c>
      <c r="B394" s="58">
        <f t="shared" si="27"/>
        <v>3.36</v>
      </c>
      <c r="C394">
        <v>13</v>
      </c>
      <c r="E394" s="19">
        <f t="shared" si="25"/>
        <v>2.61</v>
      </c>
      <c r="F394" s="19">
        <f t="shared" si="25"/>
        <v>0.74</v>
      </c>
      <c r="G394" s="8">
        <v>53</v>
      </c>
    </row>
    <row r="395" spans="1:7">
      <c r="A395" s="19">
        <v>55.400000000000503</v>
      </c>
      <c r="B395" s="58">
        <f t="shared" si="27"/>
        <v>3.38</v>
      </c>
      <c r="C395">
        <v>14</v>
      </c>
      <c r="E395" s="19">
        <f t="shared" si="25"/>
        <v>2.62</v>
      </c>
      <c r="F395" s="19">
        <f t="shared" si="25"/>
        <v>0.74</v>
      </c>
      <c r="G395" s="8">
        <v>54</v>
      </c>
    </row>
    <row r="396" spans="1:7">
      <c r="A396" s="19">
        <v>55.500000000000497</v>
      </c>
      <c r="B396" s="58">
        <f t="shared" si="27"/>
        <v>3.39</v>
      </c>
      <c r="C396">
        <v>15</v>
      </c>
      <c r="E396" s="19">
        <f t="shared" si="25"/>
        <v>2.63</v>
      </c>
      <c r="F396" s="19">
        <f t="shared" si="25"/>
        <v>0.75</v>
      </c>
      <c r="G396" s="8">
        <v>55</v>
      </c>
    </row>
    <row r="397" spans="1:7">
      <c r="A397" s="19">
        <v>55.600000000000499</v>
      </c>
      <c r="B397" s="58">
        <f t="shared" si="27"/>
        <v>3.4</v>
      </c>
      <c r="C397">
        <v>16</v>
      </c>
      <c r="E397" s="19">
        <f t="shared" si="25"/>
        <v>2.65</v>
      </c>
      <c r="F397" s="19">
        <f t="shared" si="25"/>
        <v>0.75</v>
      </c>
      <c r="G397" s="8">
        <v>56</v>
      </c>
    </row>
    <row r="398" spans="1:7">
      <c r="A398" s="19">
        <v>55.7000000000005</v>
      </c>
      <c r="B398" s="58">
        <f t="shared" si="27"/>
        <v>3.41</v>
      </c>
      <c r="C398">
        <v>17</v>
      </c>
      <c r="E398" s="19">
        <f t="shared" si="25"/>
        <v>2.66</v>
      </c>
      <c r="F398" s="19">
        <f t="shared" si="25"/>
        <v>0.75</v>
      </c>
      <c r="G398" s="8">
        <v>57</v>
      </c>
    </row>
    <row r="399" spans="1:7">
      <c r="A399" s="19">
        <v>55.800000000000502</v>
      </c>
      <c r="B399" s="58">
        <f t="shared" si="27"/>
        <v>3.43</v>
      </c>
      <c r="C399">
        <v>18</v>
      </c>
      <c r="E399" s="19">
        <f t="shared" si="25"/>
        <v>2.67</v>
      </c>
      <c r="F399" s="19">
        <f t="shared" si="25"/>
        <v>0.76</v>
      </c>
      <c r="G399" s="8">
        <v>58</v>
      </c>
    </row>
    <row r="400" spans="1:7">
      <c r="A400" s="19">
        <v>55.900000000000503</v>
      </c>
      <c r="B400" s="58">
        <f t="shared" si="27"/>
        <v>3.44</v>
      </c>
      <c r="C400">
        <v>19</v>
      </c>
      <c r="E400" s="19">
        <f t="shared" si="25"/>
        <v>2.68</v>
      </c>
      <c r="F400" s="19">
        <f t="shared" si="25"/>
        <v>0.76</v>
      </c>
      <c r="G400" s="8">
        <v>59</v>
      </c>
    </row>
    <row r="401" spans="1:7">
      <c r="A401" s="19">
        <v>56.000000000000497</v>
      </c>
      <c r="B401" s="58">
        <f t="shared" si="27"/>
        <v>3.45</v>
      </c>
      <c r="C401">
        <v>20</v>
      </c>
      <c r="E401" s="19">
        <f t="shared" si="25"/>
        <v>2.69</v>
      </c>
      <c r="F401" s="19">
        <f t="shared" si="25"/>
        <v>0.76</v>
      </c>
      <c r="G401" s="8">
        <v>60</v>
      </c>
    </row>
    <row r="402" spans="1:7">
      <c r="A402" s="19">
        <v>56.100000000000499</v>
      </c>
      <c r="B402" s="58">
        <f t="shared" si="27"/>
        <v>3.46</v>
      </c>
      <c r="C402">
        <v>21</v>
      </c>
      <c r="E402" s="19">
        <f t="shared" si="25"/>
        <v>2.7</v>
      </c>
      <c r="F402" s="19">
        <f t="shared" si="25"/>
        <v>0.77</v>
      </c>
      <c r="G402" s="8">
        <v>61</v>
      </c>
    </row>
    <row r="403" spans="1:7">
      <c r="A403" s="19">
        <v>56.2000000000005</v>
      </c>
      <c r="B403" s="58">
        <f t="shared" si="27"/>
        <v>3.48</v>
      </c>
      <c r="C403">
        <v>22</v>
      </c>
      <c r="E403" s="19">
        <f t="shared" si="25"/>
        <v>2.72</v>
      </c>
      <c r="F403" s="19">
        <f t="shared" si="25"/>
        <v>0.77</v>
      </c>
      <c r="G403" s="8">
        <v>62</v>
      </c>
    </row>
    <row r="404" spans="1:7">
      <c r="A404" s="19">
        <v>56.300000000000502</v>
      </c>
      <c r="B404" s="58">
        <f t="shared" si="27"/>
        <v>3.49</v>
      </c>
      <c r="C404">
        <v>23</v>
      </c>
      <c r="E404" s="19">
        <f t="shared" si="25"/>
        <v>2.73</v>
      </c>
      <c r="F404" s="19">
        <f t="shared" si="25"/>
        <v>0.77</v>
      </c>
      <c r="G404" s="8">
        <v>63</v>
      </c>
    </row>
    <row r="405" spans="1:7">
      <c r="A405" s="19">
        <v>56.400000000000503</v>
      </c>
      <c r="B405" s="58">
        <f t="shared" si="27"/>
        <v>3.5</v>
      </c>
      <c r="C405">
        <v>24</v>
      </c>
      <c r="E405" s="19">
        <f t="shared" si="25"/>
        <v>2.74</v>
      </c>
      <c r="F405" s="19">
        <f t="shared" si="25"/>
        <v>0.78</v>
      </c>
      <c r="G405" s="8">
        <v>64</v>
      </c>
    </row>
    <row r="406" spans="1:7">
      <c r="A406" s="19">
        <v>56.500000000000497</v>
      </c>
      <c r="B406" s="58">
        <f t="shared" si="27"/>
        <v>3.51</v>
      </c>
      <c r="C406">
        <v>25</v>
      </c>
      <c r="E406" s="19">
        <f t="shared" ref="E406:F469" si="28">ROUND((E$821-E$341)/480*$G406+E$341,2)</f>
        <v>2.75</v>
      </c>
      <c r="F406" s="19">
        <f t="shared" si="28"/>
        <v>0.78</v>
      </c>
      <c r="G406" s="8">
        <v>65</v>
      </c>
    </row>
    <row r="407" spans="1:7">
      <c r="A407" s="19">
        <v>56.600000000000499</v>
      </c>
      <c r="B407" s="58">
        <f t="shared" si="27"/>
        <v>3.53</v>
      </c>
      <c r="C407">
        <v>26</v>
      </c>
      <c r="E407" s="19">
        <f t="shared" si="28"/>
        <v>2.76</v>
      </c>
      <c r="F407" s="19">
        <f t="shared" si="28"/>
        <v>0.79</v>
      </c>
      <c r="G407" s="8">
        <v>66</v>
      </c>
    </row>
    <row r="408" spans="1:7">
      <c r="A408" s="19">
        <v>56.7000000000005</v>
      </c>
      <c r="B408" s="58">
        <f t="shared" si="27"/>
        <v>3.54</v>
      </c>
      <c r="C408">
        <v>27</v>
      </c>
      <c r="E408" s="19">
        <f t="shared" si="28"/>
        <v>2.77</v>
      </c>
      <c r="F408" s="19">
        <f t="shared" si="28"/>
        <v>0.79</v>
      </c>
      <c r="G408" s="8">
        <v>67</v>
      </c>
    </row>
    <row r="409" spans="1:7">
      <c r="A409" s="19">
        <v>56.800000000000502</v>
      </c>
      <c r="B409" s="58">
        <f t="shared" si="27"/>
        <v>3.55</v>
      </c>
      <c r="C409">
        <v>28</v>
      </c>
      <c r="E409" s="19">
        <f t="shared" si="28"/>
        <v>2.78</v>
      </c>
      <c r="F409" s="19">
        <f t="shared" si="28"/>
        <v>0.79</v>
      </c>
      <c r="G409" s="8">
        <v>68</v>
      </c>
    </row>
    <row r="410" spans="1:7">
      <c r="A410" s="19">
        <v>56.900000000000503</v>
      </c>
      <c r="B410" s="58">
        <f t="shared" si="27"/>
        <v>3.56</v>
      </c>
      <c r="C410">
        <v>29</v>
      </c>
      <c r="E410" s="19">
        <f t="shared" si="28"/>
        <v>2.8</v>
      </c>
      <c r="F410" s="19">
        <f t="shared" si="28"/>
        <v>0.8</v>
      </c>
      <c r="G410" s="8">
        <v>69</v>
      </c>
    </row>
    <row r="411" spans="1:7">
      <c r="A411" s="19">
        <v>57.000000000000497</v>
      </c>
      <c r="B411" s="58">
        <f t="shared" si="27"/>
        <v>3.58</v>
      </c>
      <c r="C411">
        <v>30</v>
      </c>
      <c r="E411" s="19">
        <f t="shared" si="28"/>
        <v>2.81</v>
      </c>
      <c r="F411" s="19">
        <f t="shared" si="28"/>
        <v>0.8</v>
      </c>
      <c r="G411" s="8">
        <v>70</v>
      </c>
    </row>
    <row r="412" spans="1:7">
      <c r="A412" s="19">
        <v>57.100000000000499</v>
      </c>
      <c r="B412" s="58">
        <f t="shared" si="27"/>
        <v>3.59</v>
      </c>
      <c r="C412">
        <v>31</v>
      </c>
      <c r="E412" s="19">
        <f t="shared" si="28"/>
        <v>2.82</v>
      </c>
      <c r="F412" s="19">
        <f t="shared" si="28"/>
        <v>0.8</v>
      </c>
      <c r="G412" s="8">
        <v>71</v>
      </c>
    </row>
    <row r="413" spans="1:7">
      <c r="A413" s="19">
        <v>57.2000000000005</v>
      </c>
      <c r="B413" s="58">
        <f t="shared" si="27"/>
        <v>3.6</v>
      </c>
      <c r="C413">
        <v>32</v>
      </c>
      <c r="E413" s="19">
        <f t="shared" si="28"/>
        <v>2.83</v>
      </c>
      <c r="F413" s="19">
        <f t="shared" si="28"/>
        <v>0.81</v>
      </c>
      <c r="G413" s="8">
        <v>72</v>
      </c>
    </row>
    <row r="414" spans="1:7">
      <c r="A414" s="19">
        <v>57.300000000000502</v>
      </c>
      <c r="B414" s="58">
        <f t="shared" si="27"/>
        <v>3.61</v>
      </c>
      <c r="C414">
        <v>33</v>
      </c>
      <c r="E414" s="19">
        <f t="shared" si="28"/>
        <v>2.84</v>
      </c>
      <c r="F414" s="19">
        <f t="shared" si="28"/>
        <v>0.81</v>
      </c>
      <c r="G414" s="8">
        <v>73</v>
      </c>
    </row>
    <row r="415" spans="1:7">
      <c r="A415" s="19">
        <v>57.400000000000503</v>
      </c>
      <c r="B415" s="58">
        <f t="shared" si="27"/>
        <v>3.63</v>
      </c>
      <c r="C415">
        <v>34</v>
      </c>
      <c r="E415" s="19">
        <f t="shared" si="28"/>
        <v>2.85</v>
      </c>
      <c r="F415" s="19">
        <f t="shared" si="28"/>
        <v>0.81</v>
      </c>
      <c r="G415" s="8">
        <v>74</v>
      </c>
    </row>
    <row r="416" spans="1:7">
      <c r="A416" s="19">
        <v>57.500000000000597</v>
      </c>
      <c r="B416" s="58">
        <f t="shared" si="27"/>
        <v>3.64</v>
      </c>
      <c r="C416">
        <v>35</v>
      </c>
      <c r="E416" s="19">
        <f t="shared" si="28"/>
        <v>2.87</v>
      </c>
      <c r="F416" s="19">
        <f t="shared" si="28"/>
        <v>0.82</v>
      </c>
      <c r="G416" s="8">
        <v>75</v>
      </c>
    </row>
    <row r="417" spans="1:7">
      <c r="A417" s="19">
        <v>57.600000000000598</v>
      </c>
      <c r="B417" s="58">
        <f t="shared" si="27"/>
        <v>3.65</v>
      </c>
      <c r="C417">
        <v>36</v>
      </c>
      <c r="E417" s="19">
        <f t="shared" si="28"/>
        <v>2.88</v>
      </c>
      <c r="F417" s="19">
        <f t="shared" si="28"/>
        <v>0.82</v>
      </c>
      <c r="G417" s="8">
        <v>76</v>
      </c>
    </row>
    <row r="418" spans="1:7">
      <c r="A418" s="19">
        <v>57.7000000000006</v>
      </c>
      <c r="B418" s="58">
        <f t="shared" si="27"/>
        <v>3.66</v>
      </c>
      <c r="C418">
        <v>37</v>
      </c>
      <c r="E418" s="19">
        <f t="shared" si="28"/>
        <v>2.89</v>
      </c>
      <c r="F418" s="19">
        <f t="shared" si="28"/>
        <v>0.82</v>
      </c>
      <c r="G418" s="8">
        <v>77</v>
      </c>
    </row>
    <row r="419" spans="1:7">
      <c r="A419" s="19">
        <v>57.800000000000601</v>
      </c>
      <c r="B419" s="58">
        <f t="shared" si="27"/>
        <v>3.68</v>
      </c>
      <c r="C419">
        <v>38</v>
      </c>
      <c r="E419" s="19">
        <f t="shared" si="28"/>
        <v>2.9</v>
      </c>
      <c r="F419" s="19">
        <f t="shared" si="28"/>
        <v>0.83</v>
      </c>
      <c r="G419" s="8">
        <v>78</v>
      </c>
    </row>
    <row r="420" spans="1:7">
      <c r="A420" s="19">
        <v>57.900000000000603</v>
      </c>
      <c r="B420" s="58">
        <f t="shared" si="27"/>
        <v>3.69</v>
      </c>
      <c r="C420">
        <v>39</v>
      </c>
      <c r="E420" s="19">
        <f t="shared" si="28"/>
        <v>2.91</v>
      </c>
      <c r="F420" s="19">
        <f t="shared" si="28"/>
        <v>0.83</v>
      </c>
      <c r="G420" s="8">
        <v>79</v>
      </c>
    </row>
    <row r="421" spans="1:7">
      <c r="A421" s="21">
        <v>58.000000000000597</v>
      </c>
      <c r="B421" s="59">
        <f>'3_Anzeichnungsprotokoll'!E36</f>
        <v>3.7</v>
      </c>
      <c r="C421" s="22">
        <v>0</v>
      </c>
      <c r="E421" s="19">
        <f t="shared" si="28"/>
        <v>2.92</v>
      </c>
      <c r="F421" s="19">
        <f t="shared" si="28"/>
        <v>0.84</v>
      </c>
      <c r="G421" s="8">
        <v>80</v>
      </c>
    </row>
    <row r="422" spans="1:7">
      <c r="A422" s="19">
        <v>58.100000000000598</v>
      </c>
      <c r="B422" s="58">
        <f>ROUND(((B$461-B$421)/40*C422+B$421),2)</f>
        <v>3.71</v>
      </c>
      <c r="C422">
        <v>1</v>
      </c>
      <c r="E422" s="19">
        <f t="shared" si="28"/>
        <v>2.93</v>
      </c>
      <c r="F422" s="19">
        <f t="shared" si="28"/>
        <v>0.84</v>
      </c>
      <c r="G422" s="8">
        <v>81</v>
      </c>
    </row>
    <row r="423" spans="1:7">
      <c r="A423" s="19">
        <v>58.2000000000006</v>
      </c>
      <c r="B423" s="58">
        <f t="shared" ref="B423:B460" si="29">ROUND(((B$461-B$421)/40*C423+B$421),2)</f>
        <v>3.73</v>
      </c>
      <c r="C423">
        <v>2</v>
      </c>
      <c r="E423" s="19">
        <f t="shared" si="28"/>
        <v>2.95</v>
      </c>
      <c r="F423" s="19">
        <f t="shared" si="28"/>
        <v>0.84</v>
      </c>
      <c r="G423" s="8">
        <v>82</v>
      </c>
    </row>
    <row r="424" spans="1:7">
      <c r="A424" s="19">
        <v>58.300000000000601</v>
      </c>
      <c r="B424" s="58">
        <f t="shared" si="29"/>
        <v>3.74</v>
      </c>
      <c r="C424">
        <v>3</v>
      </c>
      <c r="E424" s="19">
        <f t="shared" si="28"/>
        <v>2.96</v>
      </c>
      <c r="F424" s="19">
        <f t="shared" si="28"/>
        <v>0.85</v>
      </c>
      <c r="G424" s="8">
        <v>83</v>
      </c>
    </row>
    <row r="425" spans="1:7">
      <c r="A425" s="19">
        <v>58.400000000000603</v>
      </c>
      <c r="B425" s="58">
        <f t="shared" si="29"/>
        <v>3.75</v>
      </c>
      <c r="C425">
        <v>4</v>
      </c>
      <c r="E425" s="19">
        <f t="shared" si="28"/>
        <v>2.97</v>
      </c>
      <c r="F425" s="19">
        <f t="shared" si="28"/>
        <v>0.85</v>
      </c>
      <c r="G425" s="8">
        <v>84</v>
      </c>
    </row>
    <row r="426" spans="1:7">
      <c r="A426" s="19">
        <v>58.500000000000597</v>
      </c>
      <c r="B426" s="58">
        <f t="shared" si="29"/>
        <v>3.76</v>
      </c>
      <c r="C426">
        <v>5</v>
      </c>
      <c r="E426" s="19">
        <f t="shared" si="28"/>
        <v>2.98</v>
      </c>
      <c r="F426" s="19">
        <f t="shared" si="28"/>
        <v>0.85</v>
      </c>
      <c r="G426" s="8">
        <v>85</v>
      </c>
    </row>
    <row r="427" spans="1:7">
      <c r="A427" s="19">
        <v>58.600000000000598</v>
      </c>
      <c r="B427" s="58">
        <f t="shared" si="29"/>
        <v>3.78</v>
      </c>
      <c r="C427">
        <v>6</v>
      </c>
      <c r="E427" s="19">
        <f t="shared" si="28"/>
        <v>2.99</v>
      </c>
      <c r="F427" s="19">
        <f t="shared" si="28"/>
        <v>0.86</v>
      </c>
      <c r="G427" s="8">
        <v>86</v>
      </c>
    </row>
    <row r="428" spans="1:7">
      <c r="A428" s="19">
        <v>58.7000000000006</v>
      </c>
      <c r="B428" s="58">
        <f t="shared" si="29"/>
        <v>3.79</v>
      </c>
      <c r="C428">
        <v>7</v>
      </c>
      <c r="E428" s="19">
        <f t="shared" si="28"/>
        <v>3</v>
      </c>
      <c r="F428" s="19">
        <f t="shared" si="28"/>
        <v>0.86</v>
      </c>
      <c r="G428" s="8">
        <v>87</v>
      </c>
    </row>
    <row r="429" spans="1:7">
      <c r="A429" s="19">
        <v>58.800000000000601</v>
      </c>
      <c r="B429" s="58">
        <f t="shared" si="29"/>
        <v>3.8</v>
      </c>
      <c r="C429">
        <v>8</v>
      </c>
      <c r="E429" s="19">
        <f t="shared" si="28"/>
        <v>3.02</v>
      </c>
      <c r="F429" s="19">
        <f t="shared" si="28"/>
        <v>0.86</v>
      </c>
      <c r="G429" s="8">
        <v>88</v>
      </c>
    </row>
    <row r="430" spans="1:7">
      <c r="A430" s="19">
        <v>58.900000000000603</v>
      </c>
      <c r="B430" s="58">
        <f t="shared" si="29"/>
        <v>3.81</v>
      </c>
      <c r="C430">
        <v>9</v>
      </c>
      <c r="E430" s="19">
        <f t="shared" si="28"/>
        <v>3.03</v>
      </c>
      <c r="F430" s="19">
        <f t="shared" si="28"/>
        <v>0.87</v>
      </c>
      <c r="G430" s="8">
        <v>89</v>
      </c>
    </row>
    <row r="431" spans="1:7">
      <c r="A431" s="19">
        <v>59.000000000000597</v>
      </c>
      <c r="B431" s="58">
        <f t="shared" si="29"/>
        <v>3.83</v>
      </c>
      <c r="C431">
        <v>10</v>
      </c>
      <c r="E431" s="19">
        <f t="shared" si="28"/>
        <v>3.04</v>
      </c>
      <c r="F431" s="19">
        <f t="shared" si="28"/>
        <v>0.87</v>
      </c>
      <c r="G431" s="8">
        <v>90</v>
      </c>
    </row>
    <row r="432" spans="1:7">
      <c r="A432" s="19">
        <v>59.100000000000598</v>
      </c>
      <c r="B432" s="58">
        <f t="shared" si="29"/>
        <v>3.84</v>
      </c>
      <c r="C432">
        <v>11</v>
      </c>
      <c r="E432" s="19">
        <f t="shared" si="28"/>
        <v>3.05</v>
      </c>
      <c r="F432" s="19">
        <f t="shared" si="28"/>
        <v>0.87</v>
      </c>
      <c r="G432" s="8">
        <v>91</v>
      </c>
    </row>
    <row r="433" spans="1:7">
      <c r="A433" s="19">
        <v>59.2000000000006</v>
      </c>
      <c r="B433" s="58">
        <f t="shared" si="29"/>
        <v>3.85</v>
      </c>
      <c r="C433">
        <v>12</v>
      </c>
      <c r="E433" s="19">
        <f t="shared" si="28"/>
        <v>3.06</v>
      </c>
      <c r="F433" s="19">
        <f t="shared" si="28"/>
        <v>0.88</v>
      </c>
      <c r="G433" s="8">
        <v>92</v>
      </c>
    </row>
    <row r="434" spans="1:7">
      <c r="A434" s="19">
        <v>59.300000000000601</v>
      </c>
      <c r="B434" s="58">
        <f t="shared" si="29"/>
        <v>3.86</v>
      </c>
      <c r="C434">
        <v>13</v>
      </c>
      <c r="E434" s="19">
        <f t="shared" si="28"/>
        <v>3.07</v>
      </c>
      <c r="F434" s="19">
        <f t="shared" si="28"/>
        <v>0.88</v>
      </c>
      <c r="G434" s="8">
        <v>93</v>
      </c>
    </row>
    <row r="435" spans="1:7">
      <c r="A435" s="19">
        <v>59.400000000000603</v>
      </c>
      <c r="B435" s="58">
        <f t="shared" si="29"/>
        <v>3.88</v>
      </c>
      <c r="C435">
        <v>14</v>
      </c>
      <c r="E435" s="19">
        <f t="shared" si="28"/>
        <v>3.08</v>
      </c>
      <c r="F435" s="19">
        <f t="shared" si="28"/>
        <v>0.88</v>
      </c>
      <c r="G435" s="8">
        <v>94</v>
      </c>
    </row>
    <row r="436" spans="1:7">
      <c r="A436" s="19">
        <v>59.500000000000597</v>
      </c>
      <c r="B436" s="58">
        <f t="shared" si="29"/>
        <v>3.89</v>
      </c>
      <c r="C436">
        <v>15</v>
      </c>
      <c r="E436" s="19">
        <f t="shared" si="28"/>
        <v>3.1</v>
      </c>
      <c r="F436" s="19">
        <f t="shared" si="28"/>
        <v>0.89</v>
      </c>
      <c r="G436" s="8">
        <v>95</v>
      </c>
    </row>
    <row r="437" spans="1:7">
      <c r="A437" s="19">
        <v>59.600000000000598</v>
      </c>
      <c r="B437" s="58">
        <f t="shared" si="29"/>
        <v>3.9</v>
      </c>
      <c r="C437">
        <v>16</v>
      </c>
      <c r="E437" s="19">
        <f t="shared" si="28"/>
        <v>3.11</v>
      </c>
      <c r="F437" s="19">
        <f t="shared" si="28"/>
        <v>0.89</v>
      </c>
      <c r="G437" s="8">
        <v>96</v>
      </c>
    </row>
    <row r="438" spans="1:7">
      <c r="A438" s="19">
        <v>59.7000000000006</v>
      </c>
      <c r="B438" s="58">
        <f t="shared" si="29"/>
        <v>3.91</v>
      </c>
      <c r="C438">
        <v>17</v>
      </c>
      <c r="E438" s="19">
        <f t="shared" si="28"/>
        <v>3.12</v>
      </c>
      <c r="F438" s="19">
        <f t="shared" si="28"/>
        <v>0.9</v>
      </c>
      <c r="G438" s="8">
        <v>97</v>
      </c>
    </row>
    <row r="439" spans="1:7">
      <c r="A439" s="19">
        <v>59.800000000000601</v>
      </c>
      <c r="B439" s="58">
        <f t="shared" si="29"/>
        <v>3.93</v>
      </c>
      <c r="C439">
        <v>18</v>
      </c>
      <c r="E439" s="19">
        <f t="shared" si="28"/>
        <v>3.13</v>
      </c>
      <c r="F439" s="19">
        <f t="shared" si="28"/>
        <v>0.9</v>
      </c>
      <c r="G439" s="8">
        <v>98</v>
      </c>
    </row>
    <row r="440" spans="1:7">
      <c r="A440" s="19">
        <v>59.900000000000603</v>
      </c>
      <c r="B440" s="58">
        <f t="shared" si="29"/>
        <v>3.94</v>
      </c>
      <c r="C440">
        <v>19</v>
      </c>
      <c r="E440" s="19">
        <f t="shared" si="28"/>
        <v>3.14</v>
      </c>
      <c r="F440" s="19">
        <f t="shared" si="28"/>
        <v>0.9</v>
      </c>
      <c r="G440" s="8">
        <v>99</v>
      </c>
    </row>
    <row r="441" spans="1:7">
      <c r="A441" s="19">
        <v>60.000000000000597</v>
      </c>
      <c r="B441" s="58">
        <f t="shared" si="29"/>
        <v>3.95</v>
      </c>
      <c r="C441">
        <v>20</v>
      </c>
      <c r="E441" s="19">
        <f t="shared" si="28"/>
        <v>3.15</v>
      </c>
      <c r="F441" s="19">
        <f t="shared" si="28"/>
        <v>0.91</v>
      </c>
      <c r="G441" s="8">
        <v>100</v>
      </c>
    </row>
    <row r="442" spans="1:7">
      <c r="A442" s="19">
        <v>60.100000000000598</v>
      </c>
      <c r="B442" s="58">
        <f t="shared" si="29"/>
        <v>3.96</v>
      </c>
      <c r="C442">
        <v>21</v>
      </c>
      <c r="E442" s="19">
        <f t="shared" si="28"/>
        <v>3.17</v>
      </c>
      <c r="F442" s="19">
        <f t="shared" si="28"/>
        <v>0.91</v>
      </c>
      <c r="G442" s="8">
        <v>101</v>
      </c>
    </row>
    <row r="443" spans="1:7">
      <c r="A443" s="19">
        <v>60.2000000000006</v>
      </c>
      <c r="B443" s="58">
        <f t="shared" si="29"/>
        <v>3.98</v>
      </c>
      <c r="C443">
        <v>22</v>
      </c>
      <c r="E443" s="19">
        <f t="shared" si="28"/>
        <v>3.18</v>
      </c>
      <c r="F443" s="19">
        <f t="shared" si="28"/>
        <v>0.91</v>
      </c>
      <c r="G443" s="8">
        <v>102</v>
      </c>
    </row>
    <row r="444" spans="1:7">
      <c r="A444" s="19">
        <v>60.300000000000601</v>
      </c>
      <c r="B444" s="58">
        <f t="shared" si="29"/>
        <v>3.99</v>
      </c>
      <c r="C444">
        <v>23</v>
      </c>
      <c r="E444" s="19">
        <f t="shared" si="28"/>
        <v>3.19</v>
      </c>
      <c r="F444" s="19">
        <f t="shared" si="28"/>
        <v>0.92</v>
      </c>
      <c r="G444" s="8">
        <v>103</v>
      </c>
    </row>
    <row r="445" spans="1:7">
      <c r="A445" s="19">
        <v>60.400000000000603</v>
      </c>
      <c r="B445" s="58">
        <f t="shared" si="29"/>
        <v>4</v>
      </c>
      <c r="C445">
        <v>24</v>
      </c>
      <c r="E445" s="19">
        <f t="shared" si="28"/>
        <v>3.2</v>
      </c>
      <c r="F445" s="19">
        <f t="shared" si="28"/>
        <v>0.92</v>
      </c>
      <c r="G445" s="8">
        <v>104</v>
      </c>
    </row>
    <row r="446" spans="1:7">
      <c r="A446" s="19">
        <v>60.500000000000597</v>
      </c>
      <c r="B446" s="58">
        <f t="shared" si="29"/>
        <v>4.01</v>
      </c>
      <c r="C446">
        <v>25</v>
      </c>
      <c r="E446" s="19">
        <f t="shared" si="28"/>
        <v>3.21</v>
      </c>
      <c r="F446" s="19">
        <f t="shared" si="28"/>
        <v>0.92</v>
      </c>
      <c r="G446" s="8">
        <v>105</v>
      </c>
    </row>
    <row r="447" spans="1:7">
      <c r="A447" s="19">
        <v>60.600000000000598</v>
      </c>
      <c r="B447" s="58">
        <f t="shared" si="29"/>
        <v>4.03</v>
      </c>
      <c r="C447">
        <v>26</v>
      </c>
      <c r="E447" s="19">
        <f t="shared" si="28"/>
        <v>3.22</v>
      </c>
      <c r="F447" s="19">
        <f t="shared" si="28"/>
        <v>0.93</v>
      </c>
      <c r="G447" s="8">
        <v>106</v>
      </c>
    </row>
    <row r="448" spans="1:7">
      <c r="A448" s="19">
        <v>60.7000000000006</v>
      </c>
      <c r="B448" s="58">
        <f t="shared" si="29"/>
        <v>4.04</v>
      </c>
      <c r="C448">
        <v>27</v>
      </c>
      <c r="E448" s="19">
        <f t="shared" si="28"/>
        <v>3.23</v>
      </c>
      <c r="F448" s="19">
        <f t="shared" si="28"/>
        <v>0.93</v>
      </c>
      <c r="G448" s="8">
        <v>107</v>
      </c>
    </row>
    <row r="449" spans="1:7">
      <c r="A449" s="19">
        <v>60.800000000000601</v>
      </c>
      <c r="B449" s="58">
        <f t="shared" si="29"/>
        <v>4.05</v>
      </c>
      <c r="C449">
        <v>28</v>
      </c>
      <c r="E449" s="19">
        <f t="shared" si="28"/>
        <v>3.25</v>
      </c>
      <c r="F449" s="19">
        <f t="shared" si="28"/>
        <v>0.93</v>
      </c>
      <c r="G449" s="8">
        <v>108</v>
      </c>
    </row>
    <row r="450" spans="1:7">
      <c r="A450" s="19">
        <v>60.900000000000603</v>
      </c>
      <c r="B450" s="58">
        <f t="shared" si="29"/>
        <v>4.0599999999999996</v>
      </c>
      <c r="C450">
        <v>29</v>
      </c>
      <c r="E450" s="19">
        <f t="shared" si="28"/>
        <v>3.26</v>
      </c>
      <c r="F450" s="19">
        <f t="shared" si="28"/>
        <v>0.94</v>
      </c>
      <c r="G450" s="8">
        <v>109</v>
      </c>
    </row>
    <row r="451" spans="1:7">
      <c r="A451" s="19">
        <v>61.000000000000597</v>
      </c>
      <c r="B451" s="58">
        <f t="shared" si="29"/>
        <v>4.08</v>
      </c>
      <c r="C451">
        <v>30</v>
      </c>
      <c r="E451" s="19">
        <f t="shared" si="28"/>
        <v>3.27</v>
      </c>
      <c r="F451" s="19">
        <f t="shared" si="28"/>
        <v>0.94</v>
      </c>
      <c r="G451" s="8">
        <v>110</v>
      </c>
    </row>
    <row r="452" spans="1:7">
      <c r="A452" s="19">
        <v>61.100000000000598</v>
      </c>
      <c r="B452" s="58">
        <f t="shared" si="29"/>
        <v>4.09</v>
      </c>
      <c r="C452">
        <v>31</v>
      </c>
      <c r="E452" s="19">
        <f t="shared" si="28"/>
        <v>3.28</v>
      </c>
      <c r="F452" s="19">
        <f t="shared" si="28"/>
        <v>0.95</v>
      </c>
      <c r="G452" s="8">
        <v>111</v>
      </c>
    </row>
    <row r="453" spans="1:7">
      <c r="A453" s="19">
        <v>61.2000000000006</v>
      </c>
      <c r="B453" s="58">
        <f t="shared" si="29"/>
        <v>4.0999999999999996</v>
      </c>
      <c r="C453">
        <v>32</v>
      </c>
      <c r="E453" s="19">
        <f t="shared" si="28"/>
        <v>3.29</v>
      </c>
      <c r="F453" s="19">
        <f t="shared" si="28"/>
        <v>0.95</v>
      </c>
      <c r="G453" s="8">
        <v>112</v>
      </c>
    </row>
    <row r="454" spans="1:7">
      <c r="A454" s="19">
        <v>61.300000000000601</v>
      </c>
      <c r="B454" s="58">
        <f t="shared" si="29"/>
        <v>4.1100000000000003</v>
      </c>
      <c r="C454">
        <v>33</v>
      </c>
      <c r="E454" s="19">
        <f t="shared" si="28"/>
        <v>3.3</v>
      </c>
      <c r="F454" s="19">
        <f t="shared" si="28"/>
        <v>0.95</v>
      </c>
      <c r="G454" s="8">
        <v>113</v>
      </c>
    </row>
    <row r="455" spans="1:7">
      <c r="A455" s="19">
        <v>61.400000000000603</v>
      </c>
      <c r="B455" s="58">
        <f t="shared" si="29"/>
        <v>4.13</v>
      </c>
      <c r="C455">
        <v>34</v>
      </c>
      <c r="E455" s="19">
        <f t="shared" si="28"/>
        <v>3.32</v>
      </c>
      <c r="F455" s="19">
        <f t="shared" si="28"/>
        <v>0.96</v>
      </c>
      <c r="G455" s="8">
        <v>114</v>
      </c>
    </row>
    <row r="456" spans="1:7">
      <c r="A456" s="19">
        <v>61.500000000000597</v>
      </c>
      <c r="B456" s="58">
        <f t="shared" si="29"/>
        <v>4.1399999999999997</v>
      </c>
      <c r="C456">
        <v>35</v>
      </c>
      <c r="E456" s="19">
        <f t="shared" si="28"/>
        <v>3.33</v>
      </c>
      <c r="F456" s="19">
        <f t="shared" si="28"/>
        <v>0.96</v>
      </c>
      <c r="G456" s="8">
        <v>115</v>
      </c>
    </row>
    <row r="457" spans="1:7">
      <c r="A457" s="19">
        <v>61.600000000000598</v>
      </c>
      <c r="B457" s="58">
        <f t="shared" si="29"/>
        <v>4.1500000000000004</v>
      </c>
      <c r="C457">
        <v>36</v>
      </c>
      <c r="E457" s="19">
        <f t="shared" si="28"/>
        <v>3.34</v>
      </c>
      <c r="F457" s="19">
        <f t="shared" si="28"/>
        <v>0.96</v>
      </c>
      <c r="G457" s="8">
        <v>116</v>
      </c>
    </row>
    <row r="458" spans="1:7">
      <c r="A458" s="19">
        <v>61.7000000000006</v>
      </c>
      <c r="B458" s="58">
        <f t="shared" si="29"/>
        <v>4.16</v>
      </c>
      <c r="C458">
        <v>37</v>
      </c>
      <c r="E458" s="19">
        <f t="shared" si="28"/>
        <v>3.35</v>
      </c>
      <c r="F458" s="19">
        <f t="shared" si="28"/>
        <v>0.97</v>
      </c>
      <c r="G458" s="8">
        <v>117</v>
      </c>
    </row>
    <row r="459" spans="1:7">
      <c r="A459" s="19">
        <v>61.800000000000601</v>
      </c>
      <c r="B459" s="58">
        <f t="shared" si="29"/>
        <v>4.18</v>
      </c>
      <c r="C459">
        <v>38</v>
      </c>
      <c r="E459" s="19">
        <f t="shared" si="28"/>
        <v>3.36</v>
      </c>
      <c r="F459" s="19">
        <f t="shared" si="28"/>
        <v>0.97</v>
      </c>
      <c r="G459" s="8">
        <v>118</v>
      </c>
    </row>
    <row r="460" spans="1:7">
      <c r="A460" s="19">
        <v>61.900000000000603</v>
      </c>
      <c r="B460" s="58">
        <f t="shared" si="29"/>
        <v>4.1900000000000004</v>
      </c>
      <c r="C460">
        <v>39</v>
      </c>
      <c r="E460" s="19">
        <f t="shared" si="28"/>
        <v>3.37</v>
      </c>
      <c r="F460" s="19">
        <f t="shared" si="28"/>
        <v>0.97</v>
      </c>
      <c r="G460" s="8">
        <v>119</v>
      </c>
    </row>
    <row r="461" spans="1:7">
      <c r="A461" s="21">
        <v>62.000000000000597</v>
      </c>
      <c r="B461" s="59">
        <f>'3_Anzeichnungsprotokoll'!E37</f>
        <v>4.2</v>
      </c>
      <c r="C461" s="22">
        <v>0</v>
      </c>
      <c r="E461" s="19">
        <f t="shared" si="28"/>
        <v>3.39</v>
      </c>
      <c r="F461" s="19">
        <f t="shared" si="28"/>
        <v>0.98</v>
      </c>
      <c r="G461" s="8">
        <v>120</v>
      </c>
    </row>
    <row r="462" spans="1:7">
      <c r="A462" s="19">
        <v>62.100000000000598</v>
      </c>
      <c r="B462" s="58">
        <f>ROUND(((B$501-B$461)/40*C462+B$461),2)</f>
        <v>4.22</v>
      </c>
      <c r="C462">
        <v>1</v>
      </c>
      <c r="E462" s="19">
        <f t="shared" si="28"/>
        <v>3.4</v>
      </c>
      <c r="F462" s="19">
        <f t="shared" si="28"/>
        <v>0.98</v>
      </c>
      <c r="G462" s="8">
        <v>121</v>
      </c>
    </row>
    <row r="463" spans="1:7">
      <c r="A463" s="19">
        <v>62.2000000000006</v>
      </c>
      <c r="B463" s="58">
        <f t="shared" ref="B463:B500" si="30">ROUND(((B$501-B$461)/40*C463+B$461),2)</f>
        <v>4.2300000000000004</v>
      </c>
      <c r="C463">
        <v>2</v>
      </c>
      <c r="E463" s="19">
        <f t="shared" si="28"/>
        <v>3.41</v>
      </c>
      <c r="F463" s="19">
        <f t="shared" si="28"/>
        <v>0.98</v>
      </c>
      <c r="G463" s="8">
        <v>122</v>
      </c>
    </row>
    <row r="464" spans="1:7">
      <c r="A464" s="19">
        <v>62.300000000000601</v>
      </c>
      <c r="B464" s="58">
        <f t="shared" si="30"/>
        <v>4.25</v>
      </c>
      <c r="C464">
        <v>3</v>
      </c>
      <c r="E464" s="19">
        <f t="shared" si="28"/>
        <v>3.42</v>
      </c>
      <c r="F464" s="19">
        <f t="shared" si="28"/>
        <v>0.99</v>
      </c>
      <c r="G464" s="8">
        <v>123</v>
      </c>
    </row>
    <row r="465" spans="1:7">
      <c r="A465" s="19">
        <v>62.400000000000603</v>
      </c>
      <c r="B465" s="58">
        <f t="shared" si="30"/>
        <v>4.26</v>
      </c>
      <c r="C465">
        <v>4</v>
      </c>
      <c r="E465" s="19">
        <f t="shared" si="28"/>
        <v>3.43</v>
      </c>
      <c r="F465" s="19">
        <f t="shared" si="28"/>
        <v>0.99</v>
      </c>
      <c r="G465" s="8">
        <v>124</v>
      </c>
    </row>
    <row r="466" spans="1:7">
      <c r="A466" s="19">
        <v>62.500000000000597</v>
      </c>
      <c r="B466" s="58">
        <f t="shared" si="30"/>
        <v>4.28</v>
      </c>
      <c r="C466">
        <v>5</v>
      </c>
      <c r="E466" s="19">
        <f t="shared" si="28"/>
        <v>3.44</v>
      </c>
      <c r="F466" s="19">
        <f t="shared" si="28"/>
        <v>1</v>
      </c>
      <c r="G466" s="8">
        <v>125</v>
      </c>
    </row>
    <row r="467" spans="1:7">
      <c r="A467" s="19">
        <v>62.600000000000598</v>
      </c>
      <c r="B467" s="58">
        <f t="shared" si="30"/>
        <v>4.29</v>
      </c>
      <c r="C467">
        <v>6</v>
      </c>
      <c r="E467" s="19">
        <f t="shared" si="28"/>
        <v>3.45</v>
      </c>
      <c r="F467" s="19">
        <f t="shared" si="28"/>
        <v>1</v>
      </c>
      <c r="G467" s="8">
        <v>126</v>
      </c>
    </row>
    <row r="468" spans="1:7">
      <c r="A468" s="19">
        <v>62.7000000000006</v>
      </c>
      <c r="B468" s="58">
        <f t="shared" si="30"/>
        <v>4.3099999999999996</v>
      </c>
      <c r="C468">
        <v>7</v>
      </c>
      <c r="E468" s="19">
        <f t="shared" si="28"/>
        <v>3.47</v>
      </c>
      <c r="F468" s="19">
        <f t="shared" si="28"/>
        <v>1</v>
      </c>
      <c r="G468" s="8">
        <v>127</v>
      </c>
    </row>
    <row r="469" spans="1:7">
      <c r="A469" s="19">
        <v>62.800000000000601</v>
      </c>
      <c r="B469" s="58">
        <f t="shared" si="30"/>
        <v>4.32</v>
      </c>
      <c r="C469">
        <v>8</v>
      </c>
      <c r="E469" s="19">
        <f t="shared" si="28"/>
        <v>3.48</v>
      </c>
      <c r="F469" s="19">
        <f t="shared" si="28"/>
        <v>1.01</v>
      </c>
      <c r="G469" s="8">
        <v>128</v>
      </c>
    </row>
    <row r="470" spans="1:7">
      <c r="A470" s="19">
        <v>62.900000000000603</v>
      </c>
      <c r="B470" s="58">
        <f t="shared" si="30"/>
        <v>4.34</v>
      </c>
      <c r="C470">
        <v>9</v>
      </c>
      <c r="E470" s="19">
        <f t="shared" ref="E470:F533" si="31">ROUND((E$821-E$341)/480*$G470+E$341,2)</f>
        <v>3.49</v>
      </c>
      <c r="F470" s="19">
        <f t="shared" si="31"/>
        <v>1.01</v>
      </c>
      <c r="G470" s="8">
        <v>129</v>
      </c>
    </row>
    <row r="471" spans="1:7">
      <c r="A471" s="19">
        <v>63.000000000000597</v>
      </c>
      <c r="B471" s="58">
        <f t="shared" si="30"/>
        <v>4.3499999999999996</v>
      </c>
      <c r="C471">
        <v>10</v>
      </c>
      <c r="E471" s="19">
        <f t="shared" si="31"/>
        <v>3.5</v>
      </c>
      <c r="F471" s="19">
        <f t="shared" si="31"/>
        <v>1.01</v>
      </c>
      <c r="G471" s="8">
        <v>130</v>
      </c>
    </row>
    <row r="472" spans="1:7">
      <c r="A472" s="19">
        <v>63.100000000000598</v>
      </c>
      <c r="B472" s="58">
        <f t="shared" si="30"/>
        <v>4.37</v>
      </c>
      <c r="C472">
        <v>11</v>
      </c>
      <c r="E472" s="19">
        <f t="shared" si="31"/>
        <v>3.51</v>
      </c>
      <c r="F472" s="19">
        <f t="shared" si="31"/>
        <v>1.02</v>
      </c>
      <c r="G472" s="8">
        <v>131</v>
      </c>
    </row>
    <row r="473" spans="1:7">
      <c r="A473" s="19">
        <v>63.2000000000006</v>
      </c>
      <c r="B473" s="58">
        <f t="shared" si="30"/>
        <v>4.38</v>
      </c>
      <c r="C473">
        <v>12</v>
      </c>
      <c r="E473" s="19">
        <f t="shared" si="31"/>
        <v>3.52</v>
      </c>
      <c r="F473" s="19">
        <f t="shared" si="31"/>
        <v>1.02</v>
      </c>
      <c r="G473" s="8">
        <v>132</v>
      </c>
    </row>
    <row r="474" spans="1:7">
      <c r="A474" s="19">
        <v>63.300000000000601</v>
      </c>
      <c r="B474" s="58">
        <f t="shared" si="30"/>
        <v>4.4000000000000004</v>
      </c>
      <c r="C474">
        <v>13</v>
      </c>
      <c r="E474" s="19">
        <f t="shared" si="31"/>
        <v>3.54</v>
      </c>
      <c r="F474" s="19">
        <f t="shared" si="31"/>
        <v>1.02</v>
      </c>
      <c r="G474" s="8">
        <v>133</v>
      </c>
    </row>
    <row r="475" spans="1:7">
      <c r="A475" s="19">
        <v>63.400000000000603</v>
      </c>
      <c r="B475" s="58">
        <f t="shared" si="30"/>
        <v>4.41</v>
      </c>
      <c r="C475">
        <v>14</v>
      </c>
      <c r="E475" s="19">
        <f t="shared" si="31"/>
        <v>3.55</v>
      </c>
      <c r="F475" s="19">
        <f t="shared" si="31"/>
        <v>1.03</v>
      </c>
      <c r="G475" s="8">
        <v>134</v>
      </c>
    </row>
    <row r="476" spans="1:7">
      <c r="A476" s="19">
        <v>63.500000000000597</v>
      </c>
      <c r="B476" s="58">
        <f t="shared" si="30"/>
        <v>4.43</v>
      </c>
      <c r="C476">
        <v>15</v>
      </c>
      <c r="E476" s="19">
        <f t="shared" si="31"/>
        <v>3.56</v>
      </c>
      <c r="F476" s="19">
        <f t="shared" si="31"/>
        <v>1.03</v>
      </c>
      <c r="G476" s="8">
        <v>135</v>
      </c>
    </row>
    <row r="477" spans="1:7">
      <c r="A477" s="19">
        <v>63.600000000000598</v>
      </c>
      <c r="B477" s="58">
        <f t="shared" si="30"/>
        <v>4.4400000000000004</v>
      </c>
      <c r="C477">
        <v>16</v>
      </c>
      <c r="E477" s="19">
        <f t="shared" si="31"/>
        <v>3.57</v>
      </c>
      <c r="F477" s="19">
        <f t="shared" si="31"/>
        <v>1.03</v>
      </c>
      <c r="G477" s="8">
        <v>136</v>
      </c>
    </row>
    <row r="478" spans="1:7">
      <c r="A478" s="19">
        <v>63.7000000000006</v>
      </c>
      <c r="B478" s="58">
        <f t="shared" si="30"/>
        <v>4.46</v>
      </c>
      <c r="C478">
        <v>17</v>
      </c>
      <c r="E478" s="19">
        <f t="shared" si="31"/>
        <v>3.58</v>
      </c>
      <c r="F478" s="19">
        <f t="shared" si="31"/>
        <v>1.04</v>
      </c>
      <c r="G478" s="8">
        <v>137</v>
      </c>
    </row>
    <row r="479" spans="1:7">
      <c r="A479" s="19">
        <v>63.800000000000601</v>
      </c>
      <c r="B479" s="58">
        <f t="shared" si="30"/>
        <v>4.47</v>
      </c>
      <c r="C479">
        <v>18</v>
      </c>
      <c r="E479" s="19">
        <f t="shared" si="31"/>
        <v>3.59</v>
      </c>
      <c r="F479" s="19">
        <f t="shared" si="31"/>
        <v>1.04</v>
      </c>
      <c r="G479" s="8">
        <v>138</v>
      </c>
    </row>
    <row r="480" spans="1:7">
      <c r="A480" s="19">
        <v>63.900000000000603</v>
      </c>
      <c r="B480" s="58">
        <f t="shared" si="30"/>
        <v>4.49</v>
      </c>
      <c r="C480">
        <v>19</v>
      </c>
      <c r="E480" s="19">
        <f t="shared" si="31"/>
        <v>3.6</v>
      </c>
      <c r="F480" s="19">
        <f t="shared" si="31"/>
        <v>1.05</v>
      </c>
      <c r="G480" s="8">
        <v>139</v>
      </c>
    </row>
    <row r="481" spans="1:7">
      <c r="A481" s="19">
        <v>64.000000000000597</v>
      </c>
      <c r="B481" s="58">
        <f t="shared" si="30"/>
        <v>4.5</v>
      </c>
      <c r="C481">
        <v>20</v>
      </c>
      <c r="E481" s="19">
        <f t="shared" si="31"/>
        <v>3.62</v>
      </c>
      <c r="F481" s="19">
        <f t="shared" si="31"/>
        <v>1.05</v>
      </c>
      <c r="G481" s="8">
        <v>140</v>
      </c>
    </row>
    <row r="482" spans="1:7">
      <c r="A482" s="19">
        <v>64.100000000000605</v>
      </c>
      <c r="B482" s="58">
        <f t="shared" si="30"/>
        <v>4.5199999999999996</v>
      </c>
      <c r="C482">
        <v>21</v>
      </c>
      <c r="E482" s="19">
        <f t="shared" si="31"/>
        <v>3.63</v>
      </c>
      <c r="F482" s="19">
        <f t="shared" si="31"/>
        <v>1.05</v>
      </c>
      <c r="G482" s="8">
        <v>141</v>
      </c>
    </row>
    <row r="483" spans="1:7">
      <c r="A483" s="19">
        <v>64.2000000000006</v>
      </c>
      <c r="B483" s="58">
        <f t="shared" si="30"/>
        <v>4.53</v>
      </c>
      <c r="C483">
        <v>22</v>
      </c>
      <c r="E483" s="19">
        <f t="shared" si="31"/>
        <v>3.64</v>
      </c>
      <c r="F483" s="19">
        <f t="shared" si="31"/>
        <v>1.06</v>
      </c>
      <c r="G483" s="8">
        <v>142</v>
      </c>
    </row>
    <row r="484" spans="1:7">
      <c r="A484" s="19">
        <v>64.300000000000594</v>
      </c>
      <c r="B484" s="58">
        <f t="shared" si="30"/>
        <v>4.55</v>
      </c>
      <c r="C484">
        <v>23</v>
      </c>
      <c r="E484" s="19">
        <f t="shared" si="31"/>
        <v>3.65</v>
      </c>
      <c r="F484" s="19">
        <f t="shared" si="31"/>
        <v>1.06</v>
      </c>
      <c r="G484" s="8">
        <v>143</v>
      </c>
    </row>
    <row r="485" spans="1:7">
      <c r="A485" s="19">
        <v>64.400000000000603</v>
      </c>
      <c r="B485" s="58">
        <f t="shared" si="30"/>
        <v>4.5599999999999996</v>
      </c>
      <c r="C485">
        <v>24</v>
      </c>
      <c r="E485" s="19">
        <f t="shared" si="31"/>
        <v>3.66</v>
      </c>
      <c r="F485" s="19">
        <f t="shared" si="31"/>
        <v>1.06</v>
      </c>
      <c r="G485" s="8">
        <v>144</v>
      </c>
    </row>
    <row r="486" spans="1:7">
      <c r="A486" s="19">
        <v>64.500000000000696</v>
      </c>
      <c r="B486" s="58">
        <f t="shared" si="30"/>
        <v>4.58</v>
      </c>
      <c r="C486">
        <v>25</v>
      </c>
      <c r="E486" s="19">
        <f t="shared" si="31"/>
        <v>3.67</v>
      </c>
      <c r="F486" s="19">
        <f t="shared" si="31"/>
        <v>1.07</v>
      </c>
      <c r="G486" s="8">
        <v>145</v>
      </c>
    </row>
    <row r="487" spans="1:7">
      <c r="A487" s="19">
        <v>64.600000000000705</v>
      </c>
      <c r="B487" s="58">
        <f t="shared" si="30"/>
        <v>4.59</v>
      </c>
      <c r="C487">
        <v>26</v>
      </c>
      <c r="E487" s="19">
        <f t="shared" si="31"/>
        <v>3.69</v>
      </c>
      <c r="F487" s="19">
        <f t="shared" si="31"/>
        <v>1.07</v>
      </c>
      <c r="G487" s="8">
        <v>146</v>
      </c>
    </row>
    <row r="488" spans="1:7">
      <c r="A488" s="19">
        <v>64.700000000000699</v>
      </c>
      <c r="B488" s="58">
        <f t="shared" si="30"/>
        <v>4.6100000000000003</v>
      </c>
      <c r="C488">
        <v>27</v>
      </c>
      <c r="E488" s="19">
        <f t="shared" si="31"/>
        <v>3.7</v>
      </c>
      <c r="F488" s="19">
        <f t="shared" si="31"/>
        <v>1.07</v>
      </c>
      <c r="G488" s="8">
        <v>147</v>
      </c>
    </row>
    <row r="489" spans="1:7">
      <c r="A489" s="19">
        <v>64.800000000000693</v>
      </c>
      <c r="B489" s="58">
        <f t="shared" si="30"/>
        <v>4.62</v>
      </c>
      <c r="C489">
        <v>28</v>
      </c>
      <c r="E489" s="19">
        <f t="shared" si="31"/>
        <v>3.71</v>
      </c>
      <c r="F489" s="19">
        <f t="shared" si="31"/>
        <v>1.08</v>
      </c>
      <c r="G489" s="8">
        <v>148</v>
      </c>
    </row>
    <row r="490" spans="1:7">
      <c r="A490" s="19">
        <v>64.900000000000702</v>
      </c>
      <c r="B490" s="58">
        <f t="shared" si="30"/>
        <v>4.6399999999999997</v>
      </c>
      <c r="C490">
        <v>29</v>
      </c>
      <c r="E490" s="19">
        <f t="shared" si="31"/>
        <v>3.72</v>
      </c>
      <c r="F490" s="19">
        <f t="shared" si="31"/>
        <v>1.08</v>
      </c>
      <c r="G490" s="8">
        <v>149</v>
      </c>
    </row>
    <row r="491" spans="1:7">
      <c r="A491" s="19">
        <v>65.000000000000696</v>
      </c>
      <c r="B491" s="58">
        <f t="shared" si="30"/>
        <v>4.6500000000000004</v>
      </c>
      <c r="C491">
        <v>30</v>
      </c>
      <c r="E491" s="19">
        <f t="shared" si="31"/>
        <v>3.73</v>
      </c>
      <c r="F491" s="19">
        <f t="shared" si="31"/>
        <v>1.08</v>
      </c>
      <c r="G491" s="8">
        <v>150</v>
      </c>
    </row>
    <row r="492" spans="1:7">
      <c r="A492" s="19">
        <v>65.100000000000705</v>
      </c>
      <c r="B492" s="58">
        <f t="shared" si="30"/>
        <v>4.67</v>
      </c>
      <c r="C492">
        <v>31</v>
      </c>
      <c r="E492" s="19">
        <f t="shared" si="31"/>
        <v>3.74</v>
      </c>
      <c r="F492" s="19">
        <f t="shared" si="31"/>
        <v>1.0900000000000001</v>
      </c>
      <c r="G492" s="8">
        <v>151</v>
      </c>
    </row>
    <row r="493" spans="1:7">
      <c r="A493" s="19">
        <v>65.200000000000699</v>
      </c>
      <c r="B493" s="58">
        <f t="shared" si="30"/>
        <v>4.68</v>
      </c>
      <c r="C493">
        <v>32</v>
      </c>
      <c r="E493" s="19">
        <f t="shared" si="31"/>
        <v>3.75</v>
      </c>
      <c r="F493" s="19">
        <f t="shared" si="31"/>
        <v>1.0900000000000001</v>
      </c>
      <c r="G493" s="8">
        <v>152</v>
      </c>
    </row>
    <row r="494" spans="1:7">
      <c r="A494" s="19">
        <v>65.300000000000693</v>
      </c>
      <c r="B494" s="58">
        <f t="shared" si="30"/>
        <v>4.7</v>
      </c>
      <c r="C494">
        <v>33</v>
      </c>
      <c r="E494" s="19">
        <f t="shared" si="31"/>
        <v>3.77</v>
      </c>
      <c r="F494" s="19">
        <f t="shared" si="31"/>
        <v>1.1000000000000001</v>
      </c>
      <c r="G494" s="8">
        <v>153</v>
      </c>
    </row>
    <row r="495" spans="1:7">
      <c r="A495" s="19">
        <v>65.400000000000702</v>
      </c>
      <c r="B495" s="58">
        <f t="shared" si="30"/>
        <v>4.71</v>
      </c>
      <c r="C495">
        <v>34</v>
      </c>
      <c r="E495" s="19">
        <f t="shared" si="31"/>
        <v>3.78</v>
      </c>
      <c r="F495" s="19">
        <f t="shared" si="31"/>
        <v>1.1000000000000001</v>
      </c>
      <c r="G495" s="8">
        <v>154</v>
      </c>
    </row>
    <row r="496" spans="1:7">
      <c r="A496" s="19">
        <v>65.500000000000696</v>
      </c>
      <c r="B496" s="58">
        <f t="shared" si="30"/>
        <v>4.7300000000000004</v>
      </c>
      <c r="C496">
        <v>35</v>
      </c>
      <c r="E496" s="19">
        <f t="shared" si="31"/>
        <v>3.79</v>
      </c>
      <c r="F496" s="19">
        <f t="shared" si="31"/>
        <v>1.1000000000000001</v>
      </c>
      <c r="G496" s="8">
        <v>155</v>
      </c>
    </row>
    <row r="497" spans="1:7">
      <c r="A497" s="19">
        <v>65.600000000000705</v>
      </c>
      <c r="B497" s="58">
        <f t="shared" si="30"/>
        <v>4.74</v>
      </c>
      <c r="C497">
        <v>36</v>
      </c>
      <c r="E497" s="19">
        <f t="shared" si="31"/>
        <v>3.8</v>
      </c>
      <c r="F497" s="19">
        <f t="shared" si="31"/>
        <v>1.1100000000000001</v>
      </c>
      <c r="G497" s="8">
        <v>156</v>
      </c>
    </row>
    <row r="498" spans="1:7">
      <c r="A498" s="19">
        <v>65.700000000000699</v>
      </c>
      <c r="B498" s="58">
        <f t="shared" si="30"/>
        <v>4.76</v>
      </c>
      <c r="C498">
        <v>37</v>
      </c>
      <c r="E498" s="19">
        <f t="shared" si="31"/>
        <v>3.81</v>
      </c>
      <c r="F498" s="19">
        <f t="shared" si="31"/>
        <v>1.1100000000000001</v>
      </c>
      <c r="G498" s="8">
        <v>157</v>
      </c>
    </row>
    <row r="499" spans="1:7">
      <c r="A499" s="19">
        <v>65.800000000000693</v>
      </c>
      <c r="B499" s="58">
        <f t="shared" si="30"/>
        <v>4.7699999999999996</v>
      </c>
      <c r="C499">
        <v>38</v>
      </c>
      <c r="E499" s="19">
        <f t="shared" si="31"/>
        <v>3.82</v>
      </c>
      <c r="F499" s="19">
        <f t="shared" si="31"/>
        <v>1.1100000000000001</v>
      </c>
      <c r="G499" s="8">
        <v>158</v>
      </c>
    </row>
    <row r="500" spans="1:7">
      <c r="A500" s="19">
        <v>65.900000000000702</v>
      </c>
      <c r="B500" s="58">
        <f t="shared" si="30"/>
        <v>4.79</v>
      </c>
      <c r="C500">
        <v>39</v>
      </c>
      <c r="E500" s="19">
        <f t="shared" si="31"/>
        <v>3.84</v>
      </c>
      <c r="F500" s="19">
        <f t="shared" si="31"/>
        <v>1.1200000000000001</v>
      </c>
      <c r="G500" s="8">
        <v>159</v>
      </c>
    </row>
    <row r="501" spans="1:7">
      <c r="A501" s="21">
        <v>66.000000000000696</v>
      </c>
      <c r="B501" s="59">
        <f>'3_Anzeichnungsprotokoll'!E38</f>
        <v>4.8</v>
      </c>
      <c r="C501" s="22">
        <v>0</v>
      </c>
      <c r="E501" s="19">
        <f t="shared" si="31"/>
        <v>3.85</v>
      </c>
      <c r="F501" s="19">
        <f t="shared" si="31"/>
        <v>1.1200000000000001</v>
      </c>
      <c r="G501" s="8">
        <v>160</v>
      </c>
    </row>
    <row r="502" spans="1:7">
      <c r="A502" s="19">
        <v>66.100000000000705</v>
      </c>
      <c r="B502" s="58">
        <f>ROUND(((B$541-B$501)/40*C502+B$501),2)</f>
        <v>4.82</v>
      </c>
      <c r="C502">
        <v>1</v>
      </c>
      <c r="E502" s="19">
        <f t="shared" si="31"/>
        <v>3.86</v>
      </c>
      <c r="F502" s="19">
        <f t="shared" si="31"/>
        <v>1.1200000000000001</v>
      </c>
      <c r="G502" s="8">
        <v>161</v>
      </c>
    </row>
    <row r="503" spans="1:7">
      <c r="A503" s="19">
        <v>66.200000000000699</v>
      </c>
      <c r="B503" s="58">
        <f t="shared" ref="B503:B540" si="32">ROUND(((B$541-B$501)/40*C503+B$501),2)</f>
        <v>4.83</v>
      </c>
      <c r="C503">
        <v>2</v>
      </c>
      <c r="E503" s="19">
        <f t="shared" si="31"/>
        <v>3.87</v>
      </c>
      <c r="F503" s="19">
        <f t="shared" si="31"/>
        <v>1.1299999999999999</v>
      </c>
      <c r="G503" s="8">
        <v>162</v>
      </c>
    </row>
    <row r="504" spans="1:7">
      <c r="A504" s="19">
        <v>66.300000000000693</v>
      </c>
      <c r="B504" s="58">
        <f t="shared" si="32"/>
        <v>4.8499999999999996</v>
      </c>
      <c r="C504">
        <v>3</v>
      </c>
      <c r="E504" s="19">
        <f t="shared" si="31"/>
        <v>3.88</v>
      </c>
      <c r="F504" s="19">
        <f t="shared" si="31"/>
        <v>1.1299999999999999</v>
      </c>
      <c r="G504" s="8">
        <v>163</v>
      </c>
    </row>
    <row r="505" spans="1:7">
      <c r="A505" s="19">
        <v>66.400000000000702</v>
      </c>
      <c r="B505" s="58">
        <f t="shared" si="32"/>
        <v>4.8600000000000003</v>
      </c>
      <c r="C505">
        <v>4</v>
      </c>
      <c r="E505" s="19">
        <f t="shared" si="31"/>
        <v>3.89</v>
      </c>
      <c r="F505" s="19">
        <f t="shared" si="31"/>
        <v>1.1299999999999999</v>
      </c>
      <c r="G505" s="8">
        <v>164</v>
      </c>
    </row>
    <row r="506" spans="1:7">
      <c r="A506" s="19">
        <v>66.500000000000696</v>
      </c>
      <c r="B506" s="58">
        <f t="shared" si="32"/>
        <v>4.88</v>
      </c>
      <c r="C506">
        <v>5</v>
      </c>
      <c r="E506" s="19">
        <f t="shared" si="31"/>
        <v>3.9</v>
      </c>
      <c r="F506" s="19">
        <f t="shared" si="31"/>
        <v>1.1399999999999999</v>
      </c>
      <c r="G506" s="8">
        <v>165</v>
      </c>
    </row>
    <row r="507" spans="1:7">
      <c r="A507" s="19">
        <v>66.600000000000705</v>
      </c>
      <c r="B507" s="58">
        <f t="shared" si="32"/>
        <v>4.8899999999999997</v>
      </c>
      <c r="C507">
        <v>6</v>
      </c>
      <c r="E507" s="19">
        <f t="shared" si="31"/>
        <v>3.92</v>
      </c>
      <c r="F507" s="19">
        <f t="shared" si="31"/>
        <v>1.1399999999999999</v>
      </c>
      <c r="G507" s="8">
        <v>166</v>
      </c>
    </row>
    <row r="508" spans="1:7">
      <c r="A508" s="19">
        <v>66.700000000000699</v>
      </c>
      <c r="B508" s="58">
        <f t="shared" si="32"/>
        <v>4.91</v>
      </c>
      <c r="C508">
        <v>7</v>
      </c>
      <c r="E508" s="19">
        <f t="shared" si="31"/>
        <v>3.93</v>
      </c>
      <c r="F508" s="19">
        <f t="shared" si="31"/>
        <v>1.1399999999999999</v>
      </c>
      <c r="G508" s="8">
        <v>167</v>
      </c>
    </row>
    <row r="509" spans="1:7">
      <c r="A509" s="19">
        <v>66.800000000000693</v>
      </c>
      <c r="B509" s="58">
        <f t="shared" si="32"/>
        <v>4.92</v>
      </c>
      <c r="C509">
        <v>8</v>
      </c>
      <c r="E509" s="19">
        <f t="shared" si="31"/>
        <v>3.94</v>
      </c>
      <c r="F509" s="19">
        <f t="shared" si="31"/>
        <v>1.1499999999999999</v>
      </c>
      <c r="G509" s="8">
        <v>168</v>
      </c>
    </row>
    <row r="510" spans="1:7">
      <c r="A510" s="19">
        <v>66.900000000000702</v>
      </c>
      <c r="B510" s="58">
        <f t="shared" si="32"/>
        <v>4.9400000000000004</v>
      </c>
      <c r="C510">
        <v>9</v>
      </c>
      <c r="E510" s="19">
        <f t="shared" si="31"/>
        <v>3.95</v>
      </c>
      <c r="F510" s="19">
        <f t="shared" si="31"/>
        <v>1.1499999999999999</v>
      </c>
      <c r="G510" s="8">
        <v>169</v>
      </c>
    </row>
    <row r="511" spans="1:7">
      <c r="A511" s="19">
        <v>67.000000000000696</v>
      </c>
      <c r="B511" s="58">
        <f t="shared" si="32"/>
        <v>4.95</v>
      </c>
      <c r="C511">
        <v>10</v>
      </c>
      <c r="E511" s="19">
        <f t="shared" si="31"/>
        <v>3.96</v>
      </c>
      <c r="F511" s="19">
        <f t="shared" si="31"/>
        <v>1.1599999999999999</v>
      </c>
      <c r="G511" s="8">
        <v>170</v>
      </c>
    </row>
    <row r="512" spans="1:7">
      <c r="A512" s="19">
        <v>67.100000000000705</v>
      </c>
      <c r="B512" s="58">
        <f t="shared" si="32"/>
        <v>4.97</v>
      </c>
      <c r="C512">
        <v>11</v>
      </c>
      <c r="E512" s="19">
        <f t="shared" si="31"/>
        <v>3.97</v>
      </c>
      <c r="F512" s="19">
        <f t="shared" si="31"/>
        <v>1.1599999999999999</v>
      </c>
      <c r="G512" s="8">
        <v>171</v>
      </c>
    </row>
    <row r="513" spans="1:7">
      <c r="A513" s="19">
        <v>67.200000000000699</v>
      </c>
      <c r="B513" s="58">
        <f t="shared" si="32"/>
        <v>4.9800000000000004</v>
      </c>
      <c r="C513">
        <v>12</v>
      </c>
      <c r="E513" s="19">
        <f t="shared" si="31"/>
        <v>3.99</v>
      </c>
      <c r="F513" s="19">
        <f t="shared" si="31"/>
        <v>1.1599999999999999</v>
      </c>
      <c r="G513" s="8">
        <v>172</v>
      </c>
    </row>
    <row r="514" spans="1:7">
      <c r="A514" s="19">
        <v>67.300000000000693</v>
      </c>
      <c r="B514" s="58">
        <f t="shared" si="32"/>
        <v>5</v>
      </c>
      <c r="C514">
        <v>13</v>
      </c>
      <c r="E514" s="19">
        <f t="shared" si="31"/>
        <v>4</v>
      </c>
      <c r="F514" s="19">
        <f t="shared" si="31"/>
        <v>1.17</v>
      </c>
      <c r="G514" s="8">
        <v>173</v>
      </c>
    </row>
    <row r="515" spans="1:7">
      <c r="A515" s="19">
        <v>67.400000000000702</v>
      </c>
      <c r="B515" s="58">
        <f t="shared" si="32"/>
        <v>5.01</v>
      </c>
      <c r="C515">
        <v>14</v>
      </c>
      <c r="E515" s="19">
        <f t="shared" si="31"/>
        <v>4.01</v>
      </c>
      <c r="F515" s="19">
        <f t="shared" si="31"/>
        <v>1.17</v>
      </c>
      <c r="G515" s="8">
        <v>174</v>
      </c>
    </row>
    <row r="516" spans="1:7">
      <c r="A516" s="19">
        <v>67.500000000000696</v>
      </c>
      <c r="B516" s="58">
        <f t="shared" si="32"/>
        <v>5.03</v>
      </c>
      <c r="C516">
        <v>15</v>
      </c>
      <c r="E516" s="19">
        <f t="shared" si="31"/>
        <v>4.0199999999999996</v>
      </c>
      <c r="F516" s="19">
        <f t="shared" si="31"/>
        <v>1.17</v>
      </c>
      <c r="G516" s="8">
        <v>175</v>
      </c>
    </row>
    <row r="517" spans="1:7">
      <c r="A517" s="19">
        <v>67.600000000000705</v>
      </c>
      <c r="B517" s="58">
        <f t="shared" si="32"/>
        <v>5.04</v>
      </c>
      <c r="C517">
        <v>16</v>
      </c>
      <c r="E517" s="19">
        <f t="shared" si="31"/>
        <v>4.03</v>
      </c>
      <c r="F517" s="19">
        <f t="shared" si="31"/>
        <v>1.18</v>
      </c>
      <c r="G517" s="8">
        <v>176</v>
      </c>
    </row>
    <row r="518" spans="1:7">
      <c r="A518" s="19">
        <v>67.700000000000699</v>
      </c>
      <c r="B518" s="58">
        <f t="shared" si="32"/>
        <v>5.0599999999999996</v>
      </c>
      <c r="C518">
        <v>17</v>
      </c>
      <c r="E518" s="19">
        <f t="shared" si="31"/>
        <v>4.04</v>
      </c>
      <c r="F518" s="19">
        <f t="shared" si="31"/>
        <v>1.18</v>
      </c>
      <c r="G518" s="8">
        <v>177</v>
      </c>
    </row>
    <row r="519" spans="1:7">
      <c r="A519" s="19">
        <v>67.800000000000693</v>
      </c>
      <c r="B519" s="58">
        <f t="shared" si="32"/>
        <v>5.07</v>
      </c>
      <c r="C519">
        <v>18</v>
      </c>
      <c r="E519" s="19">
        <f t="shared" si="31"/>
        <v>4.05</v>
      </c>
      <c r="F519" s="19">
        <f t="shared" si="31"/>
        <v>1.18</v>
      </c>
      <c r="G519" s="8">
        <v>178</v>
      </c>
    </row>
    <row r="520" spans="1:7">
      <c r="A520" s="19">
        <v>67.900000000000702</v>
      </c>
      <c r="B520" s="58">
        <f t="shared" si="32"/>
        <v>5.09</v>
      </c>
      <c r="C520">
        <v>19</v>
      </c>
      <c r="E520" s="19">
        <f t="shared" si="31"/>
        <v>4.07</v>
      </c>
      <c r="F520" s="19">
        <f t="shared" si="31"/>
        <v>1.19</v>
      </c>
      <c r="G520" s="8">
        <v>179</v>
      </c>
    </row>
    <row r="521" spans="1:7">
      <c r="A521" s="19">
        <v>68.000000000000696</v>
      </c>
      <c r="B521" s="58">
        <f t="shared" si="32"/>
        <v>5.0999999999999996</v>
      </c>
      <c r="C521">
        <v>20</v>
      </c>
      <c r="E521" s="19">
        <f t="shared" si="31"/>
        <v>4.08</v>
      </c>
      <c r="F521" s="19">
        <f t="shared" si="31"/>
        <v>1.19</v>
      </c>
      <c r="G521" s="8">
        <v>180</v>
      </c>
    </row>
    <row r="522" spans="1:7">
      <c r="A522" s="19">
        <v>68.100000000000705</v>
      </c>
      <c r="B522" s="58">
        <f t="shared" si="32"/>
        <v>5.12</v>
      </c>
      <c r="C522">
        <v>21</v>
      </c>
      <c r="E522" s="19">
        <f t="shared" si="31"/>
        <v>4.09</v>
      </c>
      <c r="F522" s="19">
        <f t="shared" si="31"/>
        <v>1.19</v>
      </c>
      <c r="G522" s="8">
        <v>181</v>
      </c>
    </row>
    <row r="523" spans="1:7">
      <c r="A523" s="19">
        <v>68.200000000000699</v>
      </c>
      <c r="B523" s="58">
        <f t="shared" si="32"/>
        <v>5.13</v>
      </c>
      <c r="C523">
        <v>22</v>
      </c>
      <c r="E523" s="19">
        <f t="shared" si="31"/>
        <v>4.0999999999999996</v>
      </c>
      <c r="F523" s="19">
        <f t="shared" si="31"/>
        <v>1.2</v>
      </c>
      <c r="G523" s="8">
        <v>182</v>
      </c>
    </row>
    <row r="524" spans="1:7">
      <c r="A524" s="19">
        <v>68.300000000000693</v>
      </c>
      <c r="B524" s="58">
        <f t="shared" si="32"/>
        <v>5.15</v>
      </c>
      <c r="C524">
        <v>23</v>
      </c>
      <c r="E524" s="19">
        <f t="shared" si="31"/>
        <v>4.1100000000000003</v>
      </c>
      <c r="F524" s="19">
        <f t="shared" si="31"/>
        <v>1.2</v>
      </c>
      <c r="G524" s="8">
        <v>183</v>
      </c>
    </row>
    <row r="525" spans="1:7">
      <c r="A525" s="19">
        <v>68.400000000000702</v>
      </c>
      <c r="B525" s="58">
        <f t="shared" si="32"/>
        <v>5.16</v>
      </c>
      <c r="C525">
        <v>24</v>
      </c>
      <c r="E525" s="19">
        <f t="shared" si="31"/>
        <v>4.12</v>
      </c>
      <c r="F525" s="19">
        <f t="shared" si="31"/>
        <v>1.21</v>
      </c>
      <c r="G525" s="8">
        <v>184</v>
      </c>
    </row>
    <row r="526" spans="1:7">
      <c r="A526" s="19">
        <v>68.500000000000696</v>
      </c>
      <c r="B526" s="58">
        <f t="shared" si="32"/>
        <v>5.18</v>
      </c>
      <c r="C526">
        <v>25</v>
      </c>
      <c r="E526" s="19">
        <f t="shared" si="31"/>
        <v>4.1399999999999997</v>
      </c>
      <c r="F526" s="19">
        <f t="shared" si="31"/>
        <v>1.21</v>
      </c>
      <c r="G526" s="8">
        <v>185</v>
      </c>
    </row>
    <row r="527" spans="1:7">
      <c r="A527" s="19">
        <v>68.600000000000705</v>
      </c>
      <c r="B527" s="58">
        <f t="shared" si="32"/>
        <v>5.19</v>
      </c>
      <c r="C527">
        <v>26</v>
      </c>
      <c r="E527" s="19">
        <f t="shared" si="31"/>
        <v>4.1500000000000004</v>
      </c>
      <c r="F527" s="19">
        <f t="shared" si="31"/>
        <v>1.21</v>
      </c>
      <c r="G527" s="8">
        <v>186</v>
      </c>
    </row>
    <row r="528" spans="1:7">
      <c r="A528" s="19">
        <v>68.700000000000699</v>
      </c>
      <c r="B528" s="58">
        <f t="shared" si="32"/>
        <v>5.21</v>
      </c>
      <c r="C528">
        <v>27</v>
      </c>
      <c r="E528" s="19">
        <f t="shared" si="31"/>
        <v>4.16</v>
      </c>
      <c r="F528" s="19">
        <f t="shared" si="31"/>
        <v>1.22</v>
      </c>
      <c r="G528" s="8">
        <v>187</v>
      </c>
    </row>
    <row r="529" spans="1:7">
      <c r="A529" s="19">
        <v>68.800000000000693</v>
      </c>
      <c r="B529" s="58">
        <f t="shared" si="32"/>
        <v>5.22</v>
      </c>
      <c r="C529">
        <v>28</v>
      </c>
      <c r="E529" s="19">
        <f t="shared" si="31"/>
        <v>4.17</v>
      </c>
      <c r="F529" s="19">
        <f t="shared" si="31"/>
        <v>1.22</v>
      </c>
      <c r="G529" s="8">
        <v>188</v>
      </c>
    </row>
    <row r="530" spans="1:7">
      <c r="A530" s="19">
        <v>68.900000000000702</v>
      </c>
      <c r="B530" s="58">
        <f t="shared" si="32"/>
        <v>5.24</v>
      </c>
      <c r="C530">
        <v>29</v>
      </c>
      <c r="E530" s="19">
        <f t="shared" si="31"/>
        <v>4.18</v>
      </c>
      <c r="F530" s="19">
        <f t="shared" si="31"/>
        <v>1.22</v>
      </c>
      <c r="G530" s="8">
        <v>189</v>
      </c>
    </row>
    <row r="531" spans="1:7">
      <c r="A531" s="19">
        <v>69.000000000000696</v>
      </c>
      <c r="B531" s="58">
        <f t="shared" si="32"/>
        <v>5.25</v>
      </c>
      <c r="C531">
        <v>30</v>
      </c>
      <c r="E531" s="19">
        <f t="shared" si="31"/>
        <v>4.1900000000000004</v>
      </c>
      <c r="F531" s="19">
        <f t="shared" si="31"/>
        <v>1.23</v>
      </c>
      <c r="G531" s="8">
        <v>190</v>
      </c>
    </row>
    <row r="532" spans="1:7">
      <c r="A532" s="19">
        <v>69.100000000000705</v>
      </c>
      <c r="B532" s="58">
        <f t="shared" si="32"/>
        <v>5.27</v>
      </c>
      <c r="C532">
        <v>31</v>
      </c>
      <c r="E532" s="19">
        <f t="shared" si="31"/>
        <v>4.2</v>
      </c>
      <c r="F532" s="19">
        <f t="shared" si="31"/>
        <v>1.23</v>
      </c>
      <c r="G532" s="8">
        <v>191</v>
      </c>
    </row>
    <row r="533" spans="1:7">
      <c r="A533" s="19">
        <v>69.200000000000699</v>
      </c>
      <c r="B533" s="58">
        <f t="shared" si="32"/>
        <v>5.28</v>
      </c>
      <c r="C533">
        <v>32</v>
      </c>
      <c r="E533" s="19">
        <f t="shared" si="31"/>
        <v>4.22</v>
      </c>
      <c r="F533" s="19">
        <f t="shared" si="31"/>
        <v>1.23</v>
      </c>
      <c r="G533" s="8">
        <v>192</v>
      </c>
    </row>
    <row r="534" spans="1:7">
      <c r="A534" s="19">
        <v>69.300000000000693</v>
      </c>
      <c r="B534" s="58">
        <f t="shared" si="32"/>
        <v>5.3</v>
      </c>
      <c r="C534">
        <v>33</v>
      </c>
      <c r="E534" s="19">
        <f t="shared" ref="E534:F597" si="33">ROUND((E$821-E$341)/480*$G534+E$341,2)</f>
        <v>4.2300000000000004</v>
      </c>
      <c r="F534" s="19">
        <f t="shared" si="33"/>
        <v>1.24</v>
      </c>
      <c r="G534" s="8">
        <v>193</v>
      </c>
    </row>
    <row r="535" spans="1:7">
      <c r="A535" s="19">
        <v>69.400000000000702</v>
      </c>
      <c r="B535" s="58">
        <f t="shared" si="32"/>
        <v>5.31</v>
      </c>
      <c r="C535">
        <v>34</v>
      </c>
      <c r="E535" s="19">
        <f t="shared" si="33"/>
        <v>4.24</v>
      </c>
      <c r="F535" s="19">
        <f t="shared" si="33"/>
        <v>1.24</v>
      </c>
      <c r="G535" s="8">
        <v>194</v>
      </c>
    </row>
    <row r="536" spans="1:7">
      <c r="A536" s="19">
        <v>69.500000000000696</v>
      </c>
      <c r="B536" s="58">
        <f t="shared" si="32"/>
        <v>5.33</v>
      </c>
      <c r="C536">
        <v>35</v>
      </c>
      <c r="E536" s="19">
        <f t="shared" si="33"/>
        <v>4.25</v>
      </c>
      <c r="F536" s="19">
        <f t="shared" si="33"/>
        <v>1.24</v>
      </c>
      <c r="G536" s="8">
        <v>195</v>
      </c>
    </row>
    <row r="537" spans="1:7">
      <c r="A537" s="19">
        <v>69.600000000000705</v>
      </c>
      <c r="B537" s="58">
        <f t="shared" si="32"/>
        <v>5.34</v>
      </c>
      <c r="C537">
        <v>36</v>
      </c>
      <c r="E537" s="19">
        <f t="shared" si="33"/>
        <v>4.26</v>
      </c>
      <c r="F537" s="19">
        <f t="shared" si="33"/>
        <v>1.25</v>
      </c>
      <c r="G537" s="8">
        <v>196</v>
      </c>
    </row>
    <row r="538" spans="1:7">
      <c r="A538" s="19">
        <v>69.700000000000699</v>
      </c>
      <c r="B538" s="58">
        <f t="shared" si="32"/>
        <v>5.36</v>
      </c>
      <c r="C538">
        <v>37</v>
      </c>
      <c r="E538" s="19">
        <f t="shared" si="33"/>
        <v>4.2699999999999996</v>
      </c>
      <c r="F538" s="19">
        <f t="shared" si="33"/>
        <v>1.25</v>
      </c>
      <c r="G538" s="8">
        <v>197</v>
      </c>
    </row>
    <row r="539" spans="1:7">
      <c r="A539" s="19">
        <v>69.800000000000693</v>
      </c>
      <c r="B539" s="58">
        <f t="shared" si="32"/>
        <v>5.37</v>
      </c>
      <c r="C539">
        <v>38</v>
      </c>
      <c r="E539" s="19">
        <f t="shared" si="33"/>
        <v>4.29</v>
      </c>
      <c r="F539" s="19">
        <f t="shared" si="33"/>
        <v>1.26</v>
      </c>
      <c r="G539" s="8">
        <v>198</v>
      </c>
    </row>
    <row r="540" spans="1:7">
      <c r="A540" s="19">
        <v>69.900000000000702</v>
      </c>
      <c r="B540" s="58">
        <f t="shared" si="32"/>
        <v>5.39</v>
      </c>
      <c r="C540">
        <v>39</v>
      </c>
      <c r="E540" s="19">
        <f t="shared" si="33"/>
        <v>4.3</v>
      </c>
      <c r="F540" s="19">
        <f t="shared" si="33"/>
        <v>1.26</v>
      </c>
      <c r="G540" s="8">
        <v>199</v>
      </c>
    </row>
    <row r="541" spans="1:7">
      <c r="A541" s="21">
        <v>70.000000000000696</v>
      </c>
      <c r="B541" s="59">
        <f>'3_Anzeichnungsprotokoll'!E39</f>
        <v>5.4</v>
      </c>
      <c r="C541" s="22">
        <v>0</v>
      </c>
      <c r="E541" s="19">
        <f t="shared" si="33"/>
        <v>4.3099999999999996</v>
      </c>
      <c r="F541" s="19">
        <f t="shared" si="33"/>
        <v>1.26</v>
      </c>
      <c r="G541" s="8">
        <v>200</v>
      </c>
    </row>
    <row r="542" spans="1:7">
      <c r="A542" s="19">
        <v>70.100000000000705</v>
      </c>
      <c r="B542" s="58">
        <f>ROUND(((B$581-B$541)/40*C542+B$541),2)</f>
        <v>5.42</v>
      </c>
      <c r="C542">
        <v>1</v>
      </c>
      <c r="E542" s="19">
        <f t="shared" si="33"/>
        <v>4.32</v>
      </c>
      <c r="F542" s="19">
        <f t="shared" si="33"/>
        <v>1.27</v>
      </c>
      <c r="G542" s="8">
        <v>201</v>
      </c>
    </row>
    <row r="543" spans="1:7">
      <c r="A543" s="19">
        <v>70.200000000000699</v>
      </c>
      <c r="B543" s="58">
        <f t="shared" ref="B543:B580" si="34">ROUND(((B$581-B$541)/40*C543+B$541),2)</f>
        <v>5.43</v>
      </c>
      <c r="C543">
        <v>2</v>
      </c>
      <c r="E543" s="19">
        <f t="shared" si="33"/>
        <v>4.33</v>
      </c>
      <c r="F543" s="19">
        <f t="shared" si="33"/>
        <v>1.27</v>
      </c>
      <c r="G543" s="8">
        <v>202</v>
      </c>
    </row>
    <row r="544" spans="1:7">
      <c r="A544" s="19">
        <v>70.300000000000693</v>
      </c>
      <c r="B544" s="58">
        <f t="shared" si="34"/>
        <v>5.45</v>
      </c>
      <c r="C544">
        <v>3</v>
      </c>
      <c r="E544" s="19">
        <f t="shared" si="33"/>
        <v>4.34</v>
      </c>
      <c r="F544" s="19">
        <f t="shared" si="33"/>
        <v>1.27</v>
      </c>
      <c r="G544" s="8">
        <v>203</v>
      </c>
    </row>
    <row r="545" spans="1:7">
      <c r="A545" s="19">
        <v>70.400000000000702</v>
      </c>
      <c r="B545" s="58">
        <f t="shared" si="34"/>
        <v>5.46</v>
      </c>
      <c r="C545">
        <v>4</v>
      </c>
      <c r="E545" s="19">
        <f t="shared" si="33"/>
        <v>4.3499999999999996</v>
      </c>
      <c r="F545" s="19">
        <f t="shared" si="33"/>
        <v>1.28</v>
      </c>
      <c r="G545" s="8">
        <v>204</v>
      </c>
    </row>
    <row r="546" spans="1:7">
      <c r="A546" s="19">
        <v>70.500000000000696</v>
      </c>
      <c r="B546" s="58">
        <f t="shared" si="34"/>
        <v>5.48</v>
      </c>
      <c r="C546">
        <v>5</v>
      </c>
      <c r="E546" s="19">
        <f t="shared" si="33"/>
        <v>4.37</v>
      </c>
      <c r="F546" s="19">
        <f t="shared" si="33"/>
        <v>1.28</v>
      </c>
      <c r="G546" s="8">
        <v>205</v>
      </c>
    </row>
    <row r="547" spans="1:7">
      <c r="A547" s="19">
        <v>70.600000000000705</v>
      </c>
      <c r="B547" s="58">
        <f t="shared" si="34"/>
        <v>5.49</v>
      </c>
      <c r="C547">
        <v>6</v>
      </c>
      <c r="E547" s="19">
        <f t="shared" si="33"/>
        <v>4.38</v>
      </c>
      <c r="F547" s="19">
        <f t="shared" si="33"/>
        <v>1.28</v>
      </c>
      <c r="G547" s="8">
        <v>206</v>
      </c>
    </row>
    <row r="548" spans="1:7">
      <c r="A548" s="19">
        <v>70.700000000000699</v>
      </c>
      <c r="B548" s="58">
        <f t="shared" si="34"/>
        <v>5.51</v>
      </c>
      <c r="C548">
        <v>7</v>
      </c>
      <c r="E548" s="19">
        <f t="shared" si="33"/>
        <v>4.3899999999999997</v>
      </c>
      <c r="F548" s="19">
        <f t="shared" si="33"/>
        <v>1.29</v>
      </c>
      <c r="G548" s="8">
        <v>207</v>
      </c>
    </row>
    <row r="549" spans="1:7">
      <c r="A549" s="19">
        <v>70.800000000000693</v>
      </c>
      <c r="B549" s="58">
        <f t="shared" si="34"/>
        <v>5.52</v>
      </c>
      <c r="C549">
        <v>8</v>
      </c>
      <c r="E549" s="19">
        <f t="shared" si="33"/>
        <v>4.4000000000000004</v>
      </c>
      <c r="F549" s="19">
        <f t="shared" si="33"/>
        <v>1.29</v>
      </c>
      <c r="G549" s="8">
        <v>208</v>
      </c>
    </row>
    <row r="550" spans="1:7">
      <c r="A550" s="19">
        <v>70.900000000000702</v>
      </c>
      <c r="B550" s="58">
        <f t="shared" si="34"/>
        <v>5.54</v>
      </c>
      <c r="C550">
        <v>9</v>
      </c>
      <c r="E550" s="19">
        <f t="shared" si="33"/>
        <v>4.41</v>
      </c>
      <c r="F550" s="19">
        <f t="shared" si="33"/>
        <v>1.29</v>
      </c>
      <c r="G550" s="8">
        <v>209</v>
      </c>
    </row>
    <row r="551" spans="1:7">
      <c r="A551" s="19">
        <v>71.000000000000696</v>
      </c>
      <c r="B551" s="58">
        <f t="shared" si="34"/>
        <v>5.55</v>
      </c>
      <c r="C551">
        <v>10</v>
      </c>
      <c r="E551" s="19">
        <f t="shared" si="33"/>
        <v>4.42</v>
      </c>
      <c r="F551" s="19">
        <f t="shared" si="33"/>
        <v>1.3</v>
      </c>
      <c r="G551" s="8">
        <v>210</v>
      </c>
    </row>
    <row r="552" spans="1:7">
      <c r="A552" s="19">
        <v>71.100000000000705</v>
      </c>
      <c r="B552" s="58">
        <f t="shared" si="34"/>
        <v>5.57</v>
      </c>
      <c r="C552">
        <v>11</v>
      </c>
      <c r="E552" s="19">
        <f t="shared" si="33"/>
        <v>4.4400000000000004</v>
      </c>
      <c r="F552" s="19">
        <f t="shared" si="33"/>
        <v>1.3</v>
      </c>
      <c r="G552" s="8">
        <v>211</v>
      </c>
    </row>
    <row r="553" spans="1:7">
      <c r="A553" s="19">
        <v>71.200000000000699</v>
      </c>
      <c r="B553" s="58">
        <f t="shared" si="34"/>
        <v>5.58</v>
      </c>
      <c r="C553">
        <v>12</v>
      </c>
      <c r="E553" s="19">
        <f t="shared" si="33"/>
        <v>4.45</v>
      </c>
      <c r="F553" s="19">
        <f t="shared" si="33"/>
        <v>1.31</v>
      </c>
      <c r="G553" s="8">
        <v>212</v>
      </c>
    </row>
    <row r="554" spans="1:7">
      <c r="A554" s="19">
        <v>71.300000000000693</v>
      </c>
      <c r="B554" s="58">
        <f t="shared" si="34"/>
        <v>5.6</v>
      </c>
      <c r="C554">
        <v>13</v>
      </c>
      <c r="E554" s="19">
        <f t="shared" si="33"/>
        <v>4.46</v>
      </c>
      <c r="F554" s="19">
        <f t="shared" si="33"/>
        <v>1.31</v>
      </c>
      <c r="G554" s="8">
        <v>213</v>
      </c>
    </row>
    <row r="555" spans="1:7">
      <c r="A555" s="19">
        <v>71.400000000000702</v>
      </c>
      <c r="B555" s="58">
        <f t="shared" si="34"/>
        <v>5.61</v>
      </c>
      <c r="C555">
        <v>14</v>
      </c>
      <c r="E555" s="19">
        <f t="shared" si="33"/>
        <v>4.47</v>
      </c>
      <c r="F555" s="19">
        <f t="shared" si="33"/>
        <v>1.31</v>
      </c>
      <c r="G555" s="8">
        <v>214</v>
      </c>
    </row>
    <row r="556" spans="1:7">
      <c r="A556" s="19">
        <v>71.500000000000796</v>
      </c>
      <c r="B556" s="58">
        <f t="shared" si="34"/>
        <v>5.63</v>
      </c>
      <c r="C556">
        <v>15</v>
      </c>
      <c r="E556" s="19">
        <f t="shared" si="33"/>
        <v>4.4800000000000004</v>
      </c>
      <c r="F556" s="19">
        <f t="shared" si="33"/>
        <v>1.32</v>
      </c>
      <c r="G556" s="8">
        <v>215</v>
      </c>
    </row>
    <row r="557" spans="1:7">
      <c r="A557" s="19">
        <v>71.600000000000804</v>
      </c>
      <c r="B557" s="58">
        <f t="shared" si="34"/>
        <v>5.64</v>
      </c>
      <c r="C557">
        <v>16</v>
      </c>
      <c r="E557" s="19">
        <f t="shared" si="33"/>
        <v>4.49</v>
      </c>
      <c r="F557" s="19">
        <f t="shared" si="33"/>
        <v>1.32</v>
      </c>
      <c r="G557" s="8">
        <v>216</v>
      </c>
    </row>
    <row r="558" spans="1:7">
      <c r="A558" s="19">
        <v>71.700000000000799</v>
      </c>
      <c r="B558" s="58">
        <f t="shared" si="34"/>
        <v>5.66</v>
      </c>
      <c r="C558">
        <v>17</v>
      </c>
      <c r="E558" s="19">
        <f t="shared" si="33"/>
        <v>4.5</v>
      </c>
      <c r="F558" s="19">
        <f t="shared" si="33"/>
        <v>1.32</v>
      </c>
      <c r="G558" s="8">
        <v>217</v>
      </c>
    </row>
    <row r="559" spans="1:7">
      <c r="A559" s="19">
        <v>71.800000000000793</v>
      </c>
      <c r="B559" s="58">
        <f t="shared" si="34"/>
        <v>5.67</v>
      </c>
      <c r="C559">
        <v>18</v>
      </c>
      <c r="E559" s="19">
        <f t="shared" si="33"/>
        <v>4.5199999999999996</v>
      </c>
      <c r="F559" s="19">
        <f t="shared" si="33"/>
        <v>1.33</v>
      </c>
      <c r="G559" s="8">
        <v>218</v>
      </c>
    </row>
    <row r="560" spans="1:7">
      <c r="A560" s="19">
        <v>71.900000000000801</v>
      </c>
      <c r="B560" s="58">
        <f t="shared" si="34"/>
        <v>5.69</v>
      </c>
      <c r="C560">
        <v>19</v>
      </c>
      <c r="E560" s="19">
        <f t="shared" si="33"/>
        <v>4.53</v>
      </c>
      <c r="F560" s="19">
        <f t="shared" si="33"/>
        <v>1.33</v>
      </c>
      <c r="G560" s="8">
        <v>219</v>
      </c>
    </row>
    <row r="561" spans="1:7">
      <c r="A561" s="19">
        <v>72.000000000000796</v>
      </c>
      <c r="B561" s="58">
        <f t="shared" si="34"/>
        <v>5.7</v>
      </c>
      <c r="C561">
        <v>20</v>
      </c>
      <c r="E561" s="19">
        <f t="shared" si="33"/>
        <v>4.54</v>
      </c>
      <c r="F561" s="19">
        <f t="shared" si="33"/>
        <v>1.33</v>
      </c>
      <c r="G561" s="8">
        <v>220</v>
      </c>
    </row>
    <row r="562" spans="1:7">
      <c r="A562" s="19">
        <v>72.100000000000804</v>
      </c>
      <c r="B562" s="58">
        <f t="shared" si="34"/>
        <v>5.72</v>
      </c>
      <c r="C562">
        <v>21</v>
      </c>
      <c r="E562" s="19">
        <f t="shared" si="33"/>
        <v>4.55</v>
      </c>
      <c r="F562" s="19">
        <f t="shared" si="33"/>
        <v>1.34</v>
      </c>
      <c r="G562" s="8">
        <v>221</v>
      </c>
    </row>
    <row r="563" spans="1:7">
      <c r="A563" s="19">
        <v>72.200000000000799</v>
      </c>
      <c r="B563" s="58">
        <f t="shared" si="34"/>
        <v>5.73</v>
      </c>
      <c r="C563">
        <v>22</v>
      </c>
      <c r="E563" s="19">
        <f t="shared" si="33"/>
        <v>4.5599999999999996</v>
      </c>
      <c r="F563" s="19">
        <f t="shared" si="33"/>
        <v>1.34</v>
      </c>
      <c r="G563" s="8">
        <v>222</v>
      </c>
    </row>
    <row r="564" spans="1:7">
      <c r="A564" s="19">
        <v>72.300000000000793</v>
      </c>
      <c r="B564" s="58">
        <f t="shared" si="34"/>
        <v>5.75</v>
      </c>
      <c r="C564">
        <v>23</v>
      </c>
      <c r="E564" s="19">
        <f t="shared" si="33"/>
        <v>4.57</v>
      </c>
      <c r="F564" s="19">
        <f t="shared" si="33"/>
        <v>1.34</v>
      </c>
      <c r="G564" s="8">
        <v>223</v>
      </c>
    </row>
    <row r="565" spans="1:7">
      <c r="A565" s="19">
        <v>72.400000000000801</v>
      </c>
      <c r="B565" s="58">
        <f t="shared" si="34"/>
        <v>5.76</v>
      </c>
      <c r="C565">
        <v>24</v>
      </c>
      <c r="E565" s="19">
        <f t="shared" si="33"/>
        <v>4.59</v>
      </c>
      <c r="F565" s="19">
        <f t="shared" si="33"/>
        <v>1.35</v>
      </c>
      <c r="G565" s="8">
        <v>224</v>
      </c>
    </row>
    <row r="566" spans="1:7">
      <c r="A566" s="19">
        <v>72.500000000000796</v>
      </c>
      <c r="B566" s="58">
        <f t="shared" si="34"/>
        <v>5.78</v>
      </c>
      <c r="C566">
        <v>25</v>
      </c>
      <c r="E566" s="19">
        <f t="shared" si="33"/>
        <v>4.5999999999999996</v>
      </c>
      <c r="F566" s="19">
        <f t="shared" si="33"/>
        <v>1.35</v>
      </c>
      <c r="G566" s="8">
        <v>225</v>
      </c>
    </row>
    <row r="567" spans="1:7">
      <c r="A567" s="19">
        <v>72.600000000000804</v>
      </c>
      <c r="B567" s="58">
        <f t="shared" si="34"/>
        <v>5.79</v>
      </c>
      <c r="C567">
        <v>26</v>
      </c>
      <c r="E567" s="19">
        <f t="shared" si="33"/>
        <v>4.6100000000000003</v>
      </c>
      <c r="F567" s="19">
        <f t="shared" si="33"/>
        <v>1.36</v>
      </c>
      <c r="G567" s="8">
        <v>226</v>
      </c>
    </row>
    <row r="568" spans="1:7">
      <c r="A568" s="19">
        <v>72.700000000000799</v>
      </c>
      <c r="B568" s="58">
        <f t="shared" si="34"/>
        <v>5.81</v>
      </c>
      <c r="C568">
        <v>27</v>
      </c>
      <c r="E568" s="19">
        <f t="shared" si="33"/>
        <v>4.62</v>
      </c>
      <c r="F568" s="19">
        <f t="shared" si="33"/>
        <v>1.36</v>
      </c>
      <c r="G568" s="8">
        <v>227</v>
      </c>
    </row>
    <row r="569" spans="1:7">
      <c r="A569" s="19">
        <v>72.800000000000793</v>
      </c>
      <c r="B569" s="58">
        <f t="shared" si="34"/>
        <v>5.82</v>
      </c>
      <c r="C569">
        <v>28</v>
      </c>
      <c r="E569" s="19">
        <f t="shared" si="33"/>
        <v>4.63</v>
      </c>
      <c r="F569" s="19">
        <f t="shared" si="33"/>
        <v>1.36</v>
      </c>
      <c r="G569" s="8">
        <v>228</v>
      </c>
    </row>
    <row r="570" spans="1:7">
      <c r="A570" s="19">
        <v>72.900000000000801</v>
      </c>
      <c r="B570" s="58">
        <f t="shared" si="34"/>
        <v>5.84</v>
      </c>
      <c r="C570">
        <v>29</v>
      </c>
      <c r="E570" s="19">
        <f t="shared" si="33"/>
        <v>4.6399999999999997</v>
      </c>
      <c r="F570" s="19">
        <f t="shared" si="33"/>
        <v>1.37</v>
      </c>
      <c r="G570" s="8">
        <v>229</v>
      </c>
    </row>
    <row r="571" spans="1:7">
      <c r="A571" s="19">
        <v>73.000000000000796</v>
      </c>
      <c r="B571" s="58">
        <f t="shared" si="34"/>
        <v>5.85</v>
      </c>
      <c r="C571">
        <v>30</v>
      </c>
      <c r="E571" s="19">
        <f t="shared" si="33"/>
        <v>4.6500000000000004</v>
      </c>
      <c r="F571" s="19">
        <f t="shared" si="33"/>
        <v>1.37</v>
      </c>
      <c r="G571" s="8">
        <v>230</v>
      </c>
    </row>
    <row r="572" spans="1:7">
      <c r="A572" s="19">
        <v>73.100000000000804</v>
      </c>
      <c r="B572" s="58">
        <f t="shared" si="34"/>
        <v>5.87</v>
      </c>
      <c r="C572">
        <v>31</v>
      </c>
      <c r="E572" s="19">
        <f t="shared" si="33"/>
        <v>4.67</v>
      </c>
      <c r="F572" s="19">
        <f t="shared" si="33"/>
        <v>1.37</v>
      </c>
      <c r="G572" s="8">
        <v>231</v>
      </c>
    </row>
    <row r="573" spans="1:7">
      <c r="A573" s="19">
        <v>73.200000000000799</v>
      </c>
      <c r="B573" s="58">
        <f t="shared" si="34"/>
        <v>5.88</v>
      </c>
      <c r="C573">
        <v>32</v>
      </c>
      <c r="E573" s="19">
        <f t="shared" si="33"/>
        <v>4.68</v>
      </c>
      <c r="F573" s="19">
        <f t="shared" si="33"/>
        <v>1.38</v>
      </c>
      <c r="G573" s="8">
        <v>232</v>
      </c>
    </row>
    <row r="574" spans="1:7">
      <c r="A574" s="19">
        <v>73.300000000000793</v>
      </c>
      <c r="B574" s="58">
        <f t="shared" si="34"/>
        <v>5.9</v>
      </c>
      <c r="C574">
        <v>33</v>
      </c>
      <c r="E574" s="19">
        <f t="shared" si="33"/>
        <v>4.6900000000000004</v>
      </c>
      <c r="F574" s="19">
        <f t="shared" si="33"/>
        <v>1.38</v>
      </c>
      <c r="G574" s="8">
        <v>233</v>
      </c>
    </row>
    <row r="575" spans="1:7">
      <c r="A575" s="19">
        <v>73.400000000000801</v>
      </c>
      <c r="B575" s="58">
        <f t="shared" si="34"/>
        <v>5.91</v>
      </c>
      <c r="C575">
        <v>34</v>
      </c>
      <c r="E575" s="19">
        <f t="shared" si="33"/>
        <v>4.7</v>
      </c>
      <c r="F575" s="19">
        <f t="shared" si="33"/>
        <v>1.38</v>
      </c>
      <c r="G575" s="8">
        <v>234</v>
      </c>
    </row>
    <row r="576" spans="1:7">
      <c r="A576" s="19">
        <v>73.500000000000796</v>
      </c>
      <c r="B576" s="58">
        <f t="shared" si="34"/>
        <v>5.93</v>
      </c>
      <c r="C576">
        <v>35</v>
      </c>
      <c r="E576" s="19">
        <f t="shared" si="33"/>
        <v>4.71</v>
      </c>
      <c r="F576" s="19">
        <f t="shared" si="33"/>
        <v>1.39</v>
      </c>
      <c r="G576" s="8">
        <v>235</v>
      </c>
    </row>
    <row r="577" spans="1:7">
      <c r="A577" s="19">
        <v>73.600000000000804</v>
      </c>
      <c r="B577" s="58">
        <f t="shared" si="34"/>
        <v>5.94</v>
      </c>
      <c r="C577">
        <v>36</v>
      </c>
      <c r="E577" s="19">
        <f t="shared" si="33"/>
        <v>4.72</v>
      </c>
      <c r="F577" s="19">
        <f t="shared" si="33"/>
        <v>1.39</v>
      </c>
      <c r="G577" s="8">
        <v>236</v>
      </c>
    </row>
    <row r="578" spans="1:7">
      <c r="A578" s="19">
        <v>73.700000000000799</v>
      </c>
      <c r="B578" s="58">
        <f t="shared" si="34"/>
        <v>5.96</v>
      </c>
      <c r="C578">
        <v>37</v>
      </c>
      <c r="E578" s="19">
        <f t="shared" si="33"/>
        <v>4.74</v>
      </c>
      <c r="F578" s="19">
        <f t="shared" si="33"/>
        <v>1.39</v>
      </c>
      <c r="G578" s="8">
        <v>237</v>
      </c>
    </row>
    <row r="579" spans="1:7">
      <c r="A579" s="19">
        <v>73.800000000000793</v>
      </c>
      <c r="B579" s="58">
        <f t="shared" si="34"/>
        <v>5.97</v>
      </c>
      <c r="C579">
        <v>38</v>
      </c>
      <c r="E579" s="19">
        <f t="shared" si="33"/>
        <v>4.75</v>
      </c>
      <c r="F579" s="19">
        <f t="shared" si="33"/>
        <v>1.4</v>
      </c>
      <c r="G579" s="8">
        <v>238</v>
      </c>
    </row>
    <row r="580" spans="1:7">
      <c r="A580" s="19">
        <v>73.900000000000801</v>
      </c>
      <c r="B580" s="58">
        <f t="shared" si="34"/>
        <v>5.99</v>
      </c>
      <c r="C580">
        <v>39</v>
      </c>
      <c r="E580" s="19">
        <f t="shared" si="33"/>
        <v>4.76</v>
      </c>
      <c r="F580" s="19">
        <f t="shared" si="33"/>
        <v>1.4</v>
      </c>
      <c r="G580" s="8">
        <v>239</v>
      </c>
    </row>
    <row r="581" spans="1:7">
      <c r="A581" s="21">
        <v>74.000000000000796</v>
      </c>
      <c r="B581" s="59">
        <f>'3_Anzeichnungsprotokoll'!E40</f>
        <v>6</v>
      </c>
      <c r="C581" s="22">
        <v>0</v>
      </c>
      <c r="E581" s="19">
        <f t="shared" si="33"/>
        <v>4.7699999999999996</v>
      </c>
      <c r="F581" s="19">
        <f t="shared" si="33"/>
        <v>1.41</v>
      </c>
      <c r="G581" s="8">
        <v>240</v>
      </c>
    </row>
    <row r="582" spans="1:7">
      <c r="A582" s="19">
        <v>74.100000000000804</v>
      </c>
      <c r="B582" s="58">
        <f>ROUND(((B$621-B$581)/40*C582+B$581),2)</f>
        <v>6.02</v>
      </c>
      <c r="C582">
        <v>1</v>
      </c>
      <c r="E582" s="19">
        <f t="shared" si="33"/>
        <v>4.78</v>
      </c>
      <c r="F582" s="19">
        <f t="shared" si="33"/>
        <v>1.41</v>
      </c>
      <c r="G582" s="8">
        <v>241</v>
      </c>
    </row>
    <row r="583" spans="1:7">
      <c r="A583" s="19">
        <v>74.200000000000799</v>
      </c>
      <c r="B583" s="58">
        <f t="shared" ref="B583:B620" si="35">ROUND(((B$621-B$581)/40*C583+B$581),2)</f>
        <v>6.03</v>
      </c>
      <c r="C583">
        <v>2</v>
      </c>
      <c r="E583" s="19">
        <f t="shared" si="33"/>
        <v>4.79</v>
      </c>
      <c r="F583" s="19">
        <f t="shared" si="33"/>
        <v>1.41</v>
      </c>
      <c r="G583" s="8">
        <v>242</v>
      </c>
    </row>
    <row r="584" spans="1:7">
      <c r="A584" s="19">
        <v>74.300000000000793</v>
      </c>
      <c r="B584" s="58">
        <f t="shared" si="35"/>
        <v>6.05</v>
      </c>
      <c r="C584">
        <v>3</v>
      </c>
      <c r="E584" s="19">
        <f t="shared" si="33"/>
        <v>4.8</v>
      </c>
      <c r="F584" s="19">
        <f t="shared" si="33"/>
        <v>1.42</v>
      </c>
      <c r="G584" s="8">
        <v>243</v>
      </c>
    </row>
    <row r="585" spans="1:7">
      <c r="A585" s="19">
        <v>74.400000000000801</v>
      </c>
      <c r="B585" s="58">
        <f t="shared" si="35"/>
        <v>6.06</v>
      </c>
      <c r="C585">
        <v>4</v>
      </c>
      <c r="E585" s="19">
        <f t="shared" si="33"/>
        <v>4.82</v>
      </c>
      <c r="F585" s="19">
        <f t="shared" si="33"/>
        <v>1.42</v>
      </c>
      <c r="G585" s="8">
        <v>244</v>
      </c>
    </row>
    <row r="586" spans="1:7">
      <c r="A586" s="19">
        <v>74.500000000000796</v>
      </c>
      <c r="B586" s="58">
        <f t="shared" si="35"/>
        <v>6.08</v>
      </c>
      <c r="C586">
        <v>5</v>
      </c>
      <c r="E586" s="19">
        <f t="shared" si="33"/>
        <v>4.83</v>
      </c>
      <c r="F586" s="19">
        <f t="shared" si="33"/>
        <v>1.42</v>
      </c>
      <c r="G586" s="8">
        <v>245</v>
      </c>
    </row>
    <row r="587" spans="1:7">
      <c r="A587" s="19">
        <v>74.600000000000804</v>
      </c>
      <c r="B587" s="58">
        <f t="shared" si="35"/>
        <v>6.09</v>
      </c>
      <c r="C587">
        <v>6</v>
      </c>
      <c r="E587" s="19">
        <f t="shared" si="33"/>
        <v>4.84</v>
      </c>
      <c r="F587" s="19">
        <f t="shared" si="33"/>
        <v>1.43</v>
      </c>
      <c r="G587" s="8">
        <v>246</v>
      </c>
    </row>
    <row r="588" spans="1:7">
      <c r="A588" s="19">
        <v>74.700000000000799</v>
      </c>
      <c r="B588" s="58">
        <f t="shared" si="35"/>
        <v>6.11</v>
      </c>
      <c r="C588">
        <v>7</v>
      </c>
      <c r="E588" s="19">
        <f t="shared" si="33"/>
        <v>4.8499999999999996</v>
      </c>
      <c r="F588" s="19">
        <f t="shared" si="33"/>
        <v>1.43</v>
      </c>
      <c r="G588" s="8">
        <v>247</v>
      </c>
    </row>
    <row r="589" spans="1:7">
      <c r="A589" s="19">
        <v>74.800000000000793</v>
      </c>
      <c r="B589" s="58">
        <f t="shared" si="35"/>
        <v>6.12</v>
      </c>
      <c r="C589">
        <v>8</v>
      </c>
      <c r="E589" s="19">
        <f t="shared" si="33"/>
        <v>4.8600000000000003</v>
      </c>
      <c r="F589" s="19">
        <f t="shared" si="33"/>
        <v>1.43</v>
      </c>
      <c r="G589" s="8">
        <v>248</v>
      </c>
    </row>
    <row r="590" spans="1:7">
      <c r="A590" s="19">
        <v>74.900000000000801</v>
      </c>
      <c r="B590" s="58">
        <f t="shared" si="35"/>
        <v>6.14</v>
      </c>
      <c r="C590">
        <v>9</v>
      </c>
      <c r="E590" s="19">
        <f t="shared" si="33"/>
        <v>4.87</v>
      </c>
      <c r="F590" s="19">
        <f t="shared" si="33"/>
        <v>1.44</v>
      </c>
      <c r="G590" s="8">
        <v>249</v>
      </c>
    </row>
    <row r="591" spans="1:7">
      <c r="A591" s="19">
        <v>75.000000000000796</v>
      </c>
      <c r="B591" s="58">
        <f t="shared" si="35"/>
        <v>6.15</v>
      </c>
      <c r="C591">
        <v>10</v>
      </c>
      <c r="E591" s="19">
        <f t="shared" si="33"/>
        <v>4.8899999999999997</v>
      </c>
      <c r="F591" s="19">
        <f t="shared" si="33"/>
        <v>1.44</v>
      </c>
      <c r="G591" s="8">
        <v>250</v>
      </c>
    </row>
    <row r="592" spans="1:7">
      <c r="A592" s="19">
        <v>75.100000000000804</v>
      </c>
      <c r="B592" s="58">
        <f t="shared" si="35"/>
        <v>6.17</v>
      </c>
      <c r="C592">
        <v>11</v>
      </c>
      <c r="E592" s="19">
        <f t="shared" si="33"/>
        <v>4.9000000000000004</v>
      </c>
      <c r="F592" s="19">
        <f t="shared" si="33"/>
        <v>1.44</v>
      </c>
      <c r="G592" s="8">
        <v>251</v>
      </c>
    </row>
    <row r="593" spans="1:7">
      <c r="A593" s="19">
        <v>75.200000000000799</v>
      </c>
      <c r="B593" s="58">
        <f t="shared" si="35"/>
        <v>6.18</v>
      </c>
      <c r="C593">
        <v>12</v>
      </c>
      <c r="E593" s="19">
        <f t="shared" si="33"/>
        <v>4.91</v>
      </c>
      <c r="F593" s="19">
        <f t="shared" si="33"/>
        <v>1.45</v>
      </c>
      <c r="G593" s="8">
        <v>252</v>
      </c>
    </row>
    <row r="594" spans="1:7">
      <c r="A594" s="19">
        <v>75.300000000000793</v>
      </c>
      <c r="B594" s="58">
        <f t="shared" si="35"/>
        <v>6.2</v>
      </c>
      <c r="C594">
        <v>13</v>
      </c>
      <c r="E594" s="19">
        <f t="shared" si="33"/>
        <v>4.92</v>
      </c>
      <c r="F594" s="19">
        <f t="shared" si="33"/>
        <v>1.45</v>
      </c>
      <c r="G594" s="8">
        <v>253</v>
      </c>
    </row>
    <row r="595" spans="1:7">
      <c r="A595" s="19">
        <v>75.400000000000801</v>
      </c>
      <c r="B595" s="58">
        <f t="shared" si="35"/>
        <v>6.21</v>
      </c>
      <c r="C595">
        <v>14</v>
      </c>
      <c r="E595" s="19">
        <f t="shared" si="33"/>
        <v>4.93</v>
      </c>
      <c r="F595" s="19">
        <f t="shared" si="33"/>
        <v>1.45</v>
      </c>
      <c r="G595" s="8">
        <v>254</v>
      </c>
    </row>
    <row r="596" spans="1:7">
      <c r="A596" s="19">
        <v>75.500000000000796</v>
      </c>
      <c r="B596" s="58">
        <f t="shared" si="35"/>
        <v>6.23</v>
      </c>
      <c r="C596">
        <v>15</v>
      </c>
      <c r="E596" s="19">
        <f t="shared" si="33"/>
        <v>4.9400000000000004</v>
      </c>
      <c r="F596" s="19">
        <f t="shared" si="33"/>
        <v>1.46</v>
      </c>
      <c r="G596" s="8">
        <v>255</v>
      </c>
    </row>
    <row r="597" spans="1:7">
      <c r="A597" s="19">
        <v>75.600000000000804</v>
      </c>
      <c r="B597" s="58">
        <f t="shared" si="35"/>
        <v>6.24</v>
      </c>
      <c r="C597">
        <v>16</v>
      </c>
      <c r="E597" s="19">
        <f t="shared" si="33"/>
        <v>4.95</v>
      </c>
      <c r="F597" s="19">
        <f t="shared" si="33"/>
        <v>1.46</v>
      </c>
      <c r="G597" s="8">
        <v>256</v>
      </c>
    </row>
    <row r="598" spans="1:7">
      <c r="A598" s="19">
        <v>75.700000000000799</v>
      </c>
      <c r="B598" s="58">
        <f t="shared" si="35"/>
        <v>6.26</v>
      </c>
      <c r="C598">
        <v>17</v>
      </c>
      <c r="E598" s="19">
        <f t="shared" ref="E598:F661" si="36">ROUND((E$821-E$341)/480*$G598+E$341,2)</f>
        <v>4.97</v>
      </c>
      <c r="F598" s="19">
        <f t="shared" si="36"/>
        <v>1.47</v>
      </c>
      <c r="G598" s="8">
        <v>257</v>
      </c>
    </row>
    <row r="599" spans="1:7">
      <c r="A599" s="19">
        <v>75.800000000000793</v>
      </c>
      <c r="B599" s="58">
        <f t="shared" si="35"/>
        <v>6.27</v>
      </c>
      <c r="C599">
        <v>18</v>
      </c>
      <c r="E599" s="19">
        <f t="shared" si="36"/>
        <v>4.9800000000000004</v>
      </c>
      <c r="F599" s="19">
        <f t="shared" si="36"/>
        <v>1.47</v>
      </c>
      <c r="G599" s="8">
        <v>258</v>
      </c>
    </row>
    <row r="600" spans="1:7">
      <c r="A600" s="19">
        <v>75.900000000000801</v>
      </c>
      <c r="B600" s="58">
        <f t="shared" si="35"/>
        <v>6.29</v>
      </c>
      <c r="C600">
        <v>19</v>
      </c>
      <c r="E600" s="19">
        <f t="shared" si="36"/>
        <v>4.99</v>
      </c>
      <c r="F600" s="19">
        <f t="shared" si="36"/>
        <v>1.47</v>
      </c>
      <c r="G600" s="8">
        <v>259</v>
      </c>
    </row>
    <row r="601" spans="1:7">
      <c r="A601" s="19">
        <v>76.000000000000796</v>
      </c>
      <c r="B601" s="58">
        <f t="shared" si="35"/>
        <v>6.3</v>
      </c>
      <c r="C601">
        <v>20</v>
      </c>
      <c r="E601" s="19">
        <f t="shared" si="36"/>
        <v>5</v>
      </c>
      <c r="F601" s="19">
        <f t="shared" si="36"/>
        <v>1.48</v>
      </c>
      <c r="G601" s="8">
        <v>260</v>
      </c>
    </row>
    <row r="602" spans="1:7">
      <c r="A602" s="19">
        <v>76.100000000000804</v>
      </c>
      <c r="B602" s="58">
        <f t="shared" si="35"/>
        <v>6.32</v>
      </c>
      <c r="C602">
        <v>21</v>
      </c>
      <c r="E602" s="19">
        <f t="shared" si="36"/>
        <v>5.01</v>
      </c>
      <c r="F602" s="19">
        <f t="shared" si="36"/>
        <v>1.48</v>
      </c>
      <c r="G602" s="8">
        <v>261</v>
      </c>
    </row>
    <row r="603" spans="1:7">
      <c r="A603" s="19">
        <v>76.200000000000799</v>
      </c>
      <c r="B603" s="58">
        <f t="shared" si="35"/>
        <v>6.33</v>
      </c>
      <c r="C603">
        <v>22</v>
      </c>
      <c r="E603" s="19">
        <f t="shared" si="36"/>
        <v>5.0199999999999996</v>
      </c>
      <c r="F603" s="19">
        <f t="shared" si="36"/>
        <v>1.48</v>
      </c>
      <c r="G603" s="8">
        <v>262</v>
      </c>
    </row>
    <row r="604" spans="1:7">
      <c r="A604" s="19">
        <v>76.300000000000793</v>
      </c>
      <c r="B604" s="58">
        <f t="shared" si="35"/>
        <v>6.35</v>
      </c>
      <c r="C604">
        <v>23</v>
      </c>
      <c r="E604" s="19">
        <f t="shared" si="36"/>
        <v>5.04</v>
      </c>
      <c r="F604" s="19">
        <f t="shared" si="36"/>
        <v>1.49</v>
      </c>
      <c r="G604" s="8">
        <v>263</v>
      </c>
    </row>
    <row r="605" spans="1:7">
      <c r="A605" s="19">
        <v>76.400000000000801</v>
      </c>
      <c r="B605" s="58">
        <f t="shared" si="35"/>
        <v>6.36</v>
      </c>
      <c r="C605">
        <v>24</v>
      </c>
      <c r="E605" s="19">
        <f t="shared" si="36"/>
        <v>5.05</v>
      </c>
      <c r="F605" s="19">
        <f t="shared" si="36"/>
        <v>1.49</v>
      </c>
      <c r="G605" s="8">
        <v>264</v>
      </c>
    </row>
    <row r="606" spans="1:7">
      <c r="A606" s="19">
        <v>76.500000000000796</v>
      </c>
      <c r="B606" s="58">
        <f t="shared" si="35"/>
        <v>6.38</v>
      </c>
      <c r="C606">
        <v>25</v>
      </c>
      <c r="E606" s="19">
        <f t="shared" si="36"/>
        <v>5.0599999999999996</v>
      </c>
      <c r="F606" s="19">
        <f t="shared" si="36"/>
        <v>1.49</v>
      </c>
      <c r="G606" s="8">
        <v>265</v>
      </c>
    </row>
    <row r="607" spans="1:7">
      <c r="A607" s="19">
        <v>76.600000000000804</v>
      </c>
      <c r="B607" s="58">
        <f t="shared" si="35"/>
        <v>6.39</v>
      </c>
      <c r="C607">
        <v>26</v>
      </c>
      <c r="E607" s="19">
        <f t="shared" si="36"/>
        <v>5.07</v>
      </c>
      <c r="F607" s="19">
        <f t="shared" si="36"/>
        <v>1.5</v>
      </c>
      <c r="G607" s="8">
        <v>266</v>
      </c>
    </row>
    <row r="608" spans="1:7">
      <c r="A608" s="19">
        <v>76.700000000000799</v>
      </c>
      <c r="B608" s="58">
        <f t="shared" si="35"/>
        <v>6.41</v>
      </c>
      <c r="C608">
        <v>27</v>
      </c>
      <c r="E608" s="19">
        <f t="shared" si="36"/>
        <v>5.08</v>
      </c>
      <c r="F608" s="19">
        <f t="shared" si="36"/>
        <v>1.5</v>
      </c>
      <c r="G608" s="8">
        <v>267</v>
      </c>
    </row>
    <row r="609" spans="1:7">
      <c r="A609" s="19">
        <v>76.800000000000793</v>
      </c>
      <c r="B609" s="58">
        <f t="shared" si="35"/>
        <v>6.42</v>
      </c>
      <c r="C609">
        <v>28</v>
      </c>
      <c r="E609" s="19">
        <f t="shared" si="36"/>
        <v>5.09</v>
      </c>
      <c r="F609" s="19">
        <f t="shared" si="36"/>
        <v>1.5</v>
      </c>
      <c r="G609" s="8">
        <v>268</v>
      </c>
    </row>
    <row r="610" spans="1:7">
      <c r="A610" s="19">
        <v>76.900000000000801</v>
      </c>
      <c r="B610" s="58">
        <f t="shared" si="35"/>
        <v>6.44</v>
      </c>
      <c r="C610">
        <v>29</v>
      </c>
      <c r="E610" s="19">
        <f t="shared" si="36"/>
        <v>5.0999999999999996</v>
      </c>
      <c r="F610" s="19">
        <f t="shared" si="36"/>
        <v>1.51</v>
      </c>
      <c r="G610" s="8">
        <v>269</v>
      </c>
    </row>
    <row r="611" spans="1:7">
      <c r="A611" s="19">
        <v>77.000000000000796</v>
      </c>
      <c r="B611" s="58">
        <f t="shared" si="35"/>
        <v>6.45</v>
      </c>
      <c r="C611">
        <v>30</v>
      </c>
      <c r="E611" s="19">
        <f t="shared" si="36"/>
        <v>5.12</v>
      </c>
      <c r="F611" s="19">
        <f t="shared" si="36"/>
        <v>1.51</v>
      </c>
      <c r="G611" s="8">
        <v>270</v>
      </c>
    </row>
    <row r="612" spans="1:7">
      <c r="A612" s="19">
        <v>77.100000000000804</v>
      </c>
      <c r="B612" s="58">
        <f t="shared" si="35"/>
        <v>6.47</v>
      </c>
      <c r="C612">
        <v>31</v>
      </c>
      <c r="E612" s="19">
        <f t="shared" si="36"/>
        <v>5.13</v>
      </c>
      <c r="F612" s="19">
        <f t="shared" si="36"/>
        <v>1.52</v>
      </c>
      <c r="G612" s="8">
        <v>271</v>
      </c>
    </row>
    <row r="613" spans="1:7">
      <c r="A613" s="19">
        <v>77.200000000000799</v>
      </c>
      <c r="B613" s="58">
        <f t="shared" si="35"/>
        <v>6.48</v>
      </c>
      <c r="C613">
        <v>32</v>
      </c>
      <c r="E613" s="19">
        <f t="shared" si="36"/>
        <v>5.14</v>
      </c>
      <c r="F613" s="19">
        <f t="shared" si="36"/>
        <v>1.52</v>
      </c>
      <c r="G613" s="8">
        <v>272</v>
      </c>
    </row>
    <row r="614" spans="1:7">
      <c r="A614" s="19">
        <v>77.300000000000793</v>
      </c>
      <c r="B614" s="58">
        <f t="shared" si="35"/>
        <v>6.5</v>
      </c>
      <c r="C614">
        <v>33</v>
      </c>
      <c r="E614" s="19">
        <f t="shared" si="36"/>
        <v>5.15</v>
      </c>
      <c r="F614" s="19">
        <f t="shared" si="36"/>
        <v>1.52</v>
      </c>
      <c r="G614" s="8">
        <v>273</v>
      </c>
    </row>
    <row r="615" spans="1:7">
      <c r="A615" s="19">
        <v>77.400000000000801</v>
      </c>
      <c r="B615" s="58">
        <f t="shared" si="35"/>
        <v>6.51</v>
      </c>
      <c r="C615">
        <v>34</v>
      </c>
      <c r="E615" s="19">
        <f t="shared" si="36"/>
        <v>5.16</v>
      </c>
      <c r="F615" s="19">
        <f t="shared" si="36"/>
        <v>1.53</v>
      </c>
      <c r="G615" s="8">
        <v>274</v>
      </c>
    </row>
    <row r="616" spans="1:7">
      <c r="A616" s="19">
        <v>77.500000000000796</v>
      </c>
      <c r="B616" s="58">
        <f t="shared" si="35"/>
        <v>6.53</v>
      </c>
      <c r="C616">
        <v>35</v>
      </c>
      <c r="E616" s="19">
        <f t="shared" si="36"/>
        <v>5.17</v>
      </c>
      <c r="F616" s="19">
        <f t="shared" si="36"/>
        <v>1.53</v>
      </c>
      <c r="G616" s="8">
        <v>275</v>
      </c>
    </row>
    <row r="617" spans="1:7">
      <c r="A617" s="19">
        <v>77.600000000000804</v>
      </c>
      <c r="B617" s="58">
        <f t="shared" si="35"/>
        <v>6.54</v>
      </c>
      <c r="C617">
        <v>36</v>
      </c>
      <c r="E617" s="19">
        <f t="shared" si="36"/>
        <v>5.19</v>
      </c>
      <c r="F617" s="19">
        <f t="shared" si="36"/>
        <v>1.53</v>
      </c>
      <c r="G617" s="8">
        <v>276</v>
      </c>
    </row>
    <row r="618" spans="1:7">
      <c r="A618" s="19">
        <v>77.700000000000799</v>
      </c>
      <c r="B618" s="58">
        <f t="shared" si="35"/>
        <v>6.56</v>
      </c>
      <c r="C618">
        <v>37</v>
      </c>
      <c r="E618" s="19">
        <f t="shared" si="36"/>
        <v>5.2</v>
      </c>
      <c r="F618" s="19">
        <f t="shared" si="36"/>
        <v>1.54</v>
      </c>
      <c r="G618" s="8">
        <v>277</v>
      </c>
    </row>
    <row r="619" spans="1:7">
      <c r="A619" s="19">
        <v>77.800000000000793</v>
      </c>
      <c r="B619" s="58">
        <f t="shared" si="35"/>
        <v>6.57</v>
      </c>
      <c r="C619">
        <v>38</v>
      </c>
      <c r="E619" s="19">
        <f t="shared" si="36"/>
        <v>5.21</v>
      </c>
      <c r="F619" s="19">
        <f t="shared" si="36"/>
        <v>1.54</v>
      </c>
      <c r="G619" s="8">
        <v>278</v>
      </c>
    </row>
    <row r="620" spans="1:7">
      <c r="A620" s="19">
        <v>77.900000000000801</v>
      </c>
      <c r="B620" s="58">
        <f t="shared" si="35"/>
        <v>6.59</v>
      </c>
      <c r="C620">
        <v>39</v>
      </c>
      <c r="E620" s="19">
        <f t="shared" si="36"/>
        <v>5.22</v>
      </c>
      <c r="F620" s="19">
        <f t="shared" si="36"/>
        <v>1.54</v>
      </c>
      <c r="G620" s="8">
        <v>279</v>
      </c>
    </row>
    <row r="621" spans="1:7">
      <c r="A621" s="21">
        <v>78.000000000000796</v>
      </c>
      <c r="B621" s="59">
        <f>'3_Anzeichnungsprotokoll'!E41</f>
        <v>6.6</v>
      </c>
      <c r="C621" s="22">
        <v>0</v>
      </c>
      <c r="E621" s="19">
        <f t="shared" si="36"/>
        <v>5.23</v>
      </c>
      <c r="F621" s="19">
        <f t="shared" si="36"/>
        <v>1.55</v>
      </c>
      <c r="G621" s="8">
        <v>280</v>
      </c>
    </row>
    <row r="622" spans="1:7">
      <c r="A622" s="19">
        <v>78.100000000000804</v>
      </c>
      <c r="B622" s="58">
        <f>ROUND(((B$661-B$621)/40*C622+B$621),2)</f>
        <v>6.62</v>
      </c>
      <c r="C622">
        <v>1</v>
      </c>
      <c r="E622" s="19">
        <f t="shared" si="36"/>
        <v>5.24</v>
      </c>
      <c r="F622" s="19">
        <f t="shared" si="36"/>
        <v>1.55</v>
      </c>
      <c r="G622" s="8">
        <v>281</v>
      </c>
    </row>
    <row r="623" spans="1:7">
      <c r="A623" s="19">
        <v>78.200000000000799</v>
      </c>
      <c r="B623" s="58">
        <f t="shared" ref="B623:B660" si="37">ROUND(((B$661-B$621)/40*C623+B$621),2)</f>
        <v>6.64</v>
      </c>
      <c r="C623">
        <v>2</v>
      </c>
      <c r="E623" s="19">
        <f t="shared" si="36"/>
        <v>5.25</v>
      </c>
      <c r="F623" s="19">
        <f t="shared" si="36"/>
        <v>1.55</v>
      </c>
      <c r="G623" s="8">
        <v>282</v>
      </c>
    </row>
    <row r="624" spans="1:7">
      <c r="A624" s="19">
        <v>78.300000000000793</v>
      </c>
      <c r="B624" s="58">
        <f t="shared" si="37"/>
        <v>6.66</v>
      </c>
      <c r="C624">
        <v>3</v>
      </c>
      <c r="E624" s="19">
        <f t="shared" si="36"/>
        <v>5.27</v>
      </c>
      <c r="F624" s="19">
        <f t="shared" si="36"/>
        <v>1.56</v>
      </c>
      <c r="G624" s="8">
        <v>283</v>
      </c>
    </row>
    <row r="625" spans="1:7">
      <c r="A625" s="19">
        <v>78.400000000000801</v>
      </c>
      <c r="B625" s="58">
        <f t="shared" si="37"/>
        <v>6.68</v>
      </c>
      <c r="C625">
        <v>4</v>
      </c>
      <c r="E625" s="19">
        <f t="shared" si="36"/>
        <v>5.28</v>
      </c>
      <c r="F625" s="19">
        <f t="shared" si="36"/>
        <v>1.56</v>
      </c>
      <c r="G625" s="8">
        <v>284</v>
      </c>
    </row>
    <row r="626" spans="1:7">
      <c r="A626" s="19">
        <v>78.500000000000796</v>
      </c>
      <c r="B626" s="58">
        <f t="shared" si="37"/>
        <v>6.7</v>
      </c>
      <c r="C626">
        <v>5</v>
      </c>
      <c r="E626" s="19">
        <f t="shared" si="36"/>
        <v>5.29</v>
      </c>
      <c r="F626" s="19">
        <f t="shared" si="36"/>
        <v>1.57</v>
      </c>
      <c r="G626" s="8">
        <v>285</v>
      </c>
    </row>
    <row r="627" spans="1:7">
      <c r="A627" s="19">
        <v>78.600000000000904</v>
      </c>
      <c r="B627" s="58">
        <f t="shared" si="37"/>
        <v>6.72</v>
      </c>
      <c r="C627">
        <v>6</v>
      </c>
      <c r="E627" s="19">
        <f t="shared" si="36"/>
        <v>5.3</v>
      </c>
      <c r="F627" s="19">
        <f t="shared" si="36"/>
        <v>1.57</v>
      </c>
      <c r="G627" s="8">
        <v>286</v>
      </c>
    </row>
    <row r="628" spans="1:7">
      <c r="A628" s="19">
        <v>78.700000000000898</v>
      </c>
      <c r="B628" s="58">
        <f t="shared" si="37"/>
        <v>6.74</v>
      </c>
      <c r="C628">
        <v>7</v>
      </c>
      <c r="E628" s="19">
        <f t="shared" si="36"/>
        <v>5.31</v>
      </c>
      <c r="F628" s="19">
        <f t="shared" si="36"/>
        <v>1.57</v>
      </c>
      <c r="G628" s="8">
        <v>287</v>
      </c>
    </row>
    <row r="629" spans="1:7">
      <c r="A629" s="19">
        <v>78.800000000000907</v>
      </c>
      <c r="B629" s="58">
        <f t="shared" si="37"/>
        <v>6.76</v>
      </c>
      <c r="C629">
        <v>8</v>
      </c>
      <c r="E629" s="19">
        <f t="shared" si="36"/>
        <v>5.32</v>
      </c>
      <c r="F629" s="19">
        <f t="shared" si="36"/>
        <v>1.58</v>
      </c>
      <c r="G629" s="8">
        <v>288</v>
      </c>
    </row>
    <row r="630" spans="1:7">
      <c r="A630" s="19">
        <v>78.900000000000901</v>
      </c>
      <c r="B630" s="58">
        <f t="shared" si="37"/>
        <v>6.78</v>
      </c>
      <c r="C630">
        <v>9</v>
      </c>
      <c r="E630" s="19">
        <f t="shared" si="36"/>
        <v>5.34</v>
      </c>
      <c r="F630" s="19">
        <f t="shared" si="36"/>
        <v>1.58</v>
      </c>
      <c r="G630" s="8">
        <v>289</v>
      </c>
    </row>
    <row r="631" spans="1:7">
      <c r="A631" s="19">
        <v>79.000000000000895</v>
      </c>
      <c r="B631" s="58">
        <f t="shared" si="37"/>
        <v>6.8</v>
      </c>
      <c r="C631">
        <v>10</v>
      </c>
      <c r="E631" s="19">
        <f t="shared" si="36"/>
        <v>5.35</v>
      </c>
      <c r="F631" s="19">
        <f t="shared" si="36"/>
        <v>1.58</v>
      </c>
      <c r="G631" s="8">
        <v>290</v>
      </c>
    </row>
    <row r="632" spans="1:7">
      <c r="A632" s="19">
        <v>79.100000000000904</v>
      </c>
      <c r="B632" s="58">
        <f t="shared" si="37"/>
        <v>6.82</v>
      </c>
      <c r="C632">
        <v>11</v>
      </c>
      <c r="E632" s="19">
        <f t="shared" si="36"/>
        <v>5.36</v>
      </c>
      <c r="F632" s="19">
        <f t="shared" si="36"/>
        <v>1.59</v>
      </c>
      <c r="G632" s="8">
        <v>291</v>
      </c>
    </row>
    <row r="633" spans="1:7">
      <c r="A633" s="19">
        <v>79.200000000000898</v>
      </c>
      <c r="B633" s="58">
        <f t="shared" si="37"/>
        <v>6.84</v>
      </c>
      <c r="C633">
        <v>12</v>
      </c>
      <c r="E633" s="19">
        <f t="shared" si="36"/>
        <v>5.37</v>
      </c>
      <c r="F633" s="19">
        <f t="shared" si="36"/>
        <v>1.59</v>
      </c>
      <c r="G633" s="8">
        <v>292</v>
      </c>
    </row>
    <row r="634" spans="1:7">
      <c r="A634" s="19">
        <v>79.300000000000907</v>
      </c>
      <c r="B634" s="58">
        <f t="shared" si="37"/>
        <v>6.86</v>
      </c>
      <c r="C634">
        <v>13</v>
      </c>
      <c r="E634" s="19">
        <f t="shared" si="36"/>
        <v>5.38</v>
      </c>
      <c r="F634" s="19">
        <f t="shared" si="36"/>
        <v>1.59</v>
      </c>
      <c r="G634" s="8">
        <v>293</v>
      </c>
    </row>
    <row r="635" spans="1:7">
      <c r="A635" s="19">
        <v>79.400000000000901</v>
      </c>
      <c r="B635" s="58">
        <f t="shared" si="37"/>
        <v>6.88</v>
      </c>
      <c r="C635">
        <v>14</v>
      </c>
      <c r="E635" s="19">
        <f t="shared" si="36"/>
        <v>5.39</v>
      </c>
      <c r="F635" s="19">
        <f t="shared" si="36"/>
        <v>1.6</v>
      </c>
      <c r="G635" s="8">
        <v>294</v>
      </c>
    </row>
    <row r="636" spans="1:7">
      <c r="A636" s="19">
        <v>79.500000000000895</v>
      </c>
      <c r="B636" s="58">
        <f t="shared" si="37"/>
        <v>6.9</v>
      </c>
      <c r="C636">
        <v>15</v>
      </c>
      <c r="E636" s="19">
        <f t="shared" si="36"/>
        <v>5.4</v>
      </c>
      <c r="F636" s="19">
        <f t="shared" si="36"/>
        <v>1.6</v>
      </c>
      <c r="G636" s="8">
        <v>295</v>
      </c>
    </row>
    <row r="637" spans="1:7">
      <c r="A637" s="19">
        <v>79.600000000000904</v>
      </c>
      <c r="B637" s="58">
        <f t="shared" si="37"/>
        <v>6.92</v>
      </c>
      <c r="C637">
        <v>16</v>
      </c>
      <c r="E637" s="19">
        <f t="shared" si="36"/>
        <v>5.42</v>
      </c>
      <c r="F637" s="19">
        <f t="shared" si="36"/>
        <v>1.6</v>
      </c>
      <c r="G637" s="8">
        <v>296</v>
      </c>
    </row>
    <row r="638" spans="1:7">
      <c r="A638" s="19">
        <v>79.700000000000898</v>
      </c>
      <c r="B638" s="58">
        <f t="shared" si="37"/>
        <v>6.94</v>
      </c>
      <c r="C638">
        <v>17</v>
      </c>
      <c r="E638" s="19">
        <f t="shared" si="36"/>
        <v>5.43</v>
      </c>
      <c r="F638" s="19">
        <f t="shared" si="36"/>
        <v>1.61</v>
      </c>
      <c r="G638" s="8">
        <v>297</v>
      </c>
    </row>
    <row r="639" spans="1:7">
      <c r="A639" s="19">
        <v>79.800000000000907</v>
      </c>
      <c r="B639" s="58">
        <f t="shared" si="37"/>
        <v>6.96</v>
      </c>
      <c r="C639">
        <v>18</v>
      </c>
      <c r="E639" s="19">
        <f t="shared" si="36"/>
        <v>5.44</v>
      </c>
      <c r="F639" s="19">
        <f t="shared" si="36"/>
        <v>1.61</v>
      </c>
      <c r="G639" s="8">
        <v>298</v>
      </c>
    </row>
    <row r="640" spans="1:7">
      <c r="A640" s="19">
        <v>79.900000000000901</v>
      </c>
      <c r="B640" s="58">
        <f t="shared" si="37"/>
        <v>6.98</v>
      </c>
      <c r="C640">
        <v>19</v>
      </c>
      <c r="E640" s="19">
        <f t="shared" si="36"/>
        <v>5.45</v>
      </c>
      <c r="F640" s="19">
        <f t="shared" si="36"/>
        <v>1.62</v>
      </c>
      <c r="G640" s="8">
        <v>299</v>
      </c>
    </row>
    <row r="641" spans="1:7">
      <c r="A641" s="19">
        <v>80.000000000000895</v>
      </c>
      <c r="B641" s="58">
        <f t="shared" si="37"/>
        <v>7</v>
      </c>
      <c r="C641">
        <v>20</v>
      </c>
      <c r="E641" s="19">
        <f t="shared" si="36"/>
        <v>5.46</v>
      </c>
      <c r="F641" s="19">
        <f t="shared" si="36"/>
        <v>1.62</v>
      </c>
      <c r="G641" s="8">
        <v>300</v>
      </c>
    </row>
    <row r="642" spans="1:7">
      <c r="A642" s="19">
        <v>80.100000000000904</v>
      </c>
      <c r="B642" s="58">
        <f t="shared" si="37"/>
        <v>7.02</v>
      </c>
      <c r="C642">
        <v>21</v>
      </c>
      <c r="E642" s="19">
        <f t="shared" si="36"/>
        <v>5.47</v>
      </c>
      <c r="F642" s="19">
        <f t="shared" si="36"/>
        <v>1.62</v>
      </c>
      <c r="G642" s="8">
        <v>301</v>
      </c>
    </row>
    <row r="643" spans="1:7">
      <c r="A643" s="19">
        <v>80.200000000000898</v>
      </c>
      <c r="B643" s="58">
        <f t="shared" si="37"/>
        <v>7.04</v>
      </c>
      <c r="C643">
        <v>22</v>
      </c>
      <c r="E643" s="19">
        <f t="shared" si="36"/>
        <v>5.49</v>
      </c>
      <c r="F643" s="19">
        <f t="shared" si="36"/>
        <v>1.63</v>
      </c>
      <c r="G643" s="8">
        <v>302</v>
      </c>
    </row>
    <row r="644" spans="1:7">
      <c r="A644" s="19">
        <v>80.300000000000907</v>
      </c>
      <c r="B644" s="58">
        <f t="shared" si="37"/>
        <v>7.06</v>
      </c>
      <c r="C644">
        <v>23</v>
      </c>
      <c r="E644" s="19">
        <f t="shared" si="36"/>
        <v>5.5</v>
      </c>
      <c r="F644" s="19">
        <f t="shared" si="36"/>
        <v>1.63</v>
      </c>
      <c r="G644" s="8">
        <v>303</v>
      </c>
    </row>
    <row r="645" spans="1:7">
      <c r="A645" s="19">
        <v>80.400000000000901</v>
      </c>
      <c r="B645" s="58">
        <f t="shared" si="37"/>
        <v>7.08</v>
      </c>
      <c r="C645">
        <v>24</v>
      </c>
      <c r="E645" s="19">
        <f t="shared" si="36"/>
        <v>5.51</v>
      </c>
      <c r="F645" s="19">
        <f t="shared" si="36"/>
        <v>1.63</v>
      </c>
      <c r="G645" s="8">
        <v>304</v>
      </c>
    </row>
    <row r="646" spans="1:7">
      <c r="A646" s="19">
        <v>80.500000000000895</v>
      </c>
      <c r="B646" s="58">
        <f t="shared" si="37"/>
        <v>7.1</v>
      </c>
      <c r="C646">
        <v>25</v>
      </c>
      <c r="E646" s="19">
        <f t="shared" si="36"/>
        <v>5.52</v>
      </c>
      <c r="F646" s="19">
        <f t="shared" si="36"/>
        <v>1.64</v>
      </c>
      <c r="G646" s="8">
        <v>305</v>
      </c>
    </row>
    <row r="647" spans="1:7">
      <c r="A647" s="19">
        <v>80.600000000000904</v>
      </c>
      <c r="B647" s="58">
        <f t="shared" si="37"/>
        <v>7.12</v>
      </c>
      <c r="C647">
        <v>26</v>
      </c>
      <c r="E647" s="19">
        <f t="shared" si="36"/>
        <v>5.53</v>
      </c>
      <c r="F647" s="19">
        <f t="shared" si="36"/>
        <v>1.64</v>
      </c>
      <c r="G647" s="8">
        <v>306</v>
      </c>
    </row>
    <row r="648" spans="1:7">
      <c r="A648" s="19">
        <v>80.700000000000898</v>
      </c>
      <c r="B648" s="58">
        <f t="shared" si="37"/>
        <v>7.14</v>
      </c>
      <c r="C648">
        <v>27</v>
      </c>
      <c r="E648" s="19">
        <f t="shared" si="36"/>
        <v>5.54</v>
      </c>
      <c r="F648" s="19">
        <f t="shared" si="36"/>
        <v>1.64</v>
      </c>
      <c r="G648" s="8">
        <v>307</v>
      </c>
    </row>
    <row r="649" spans="1:7">
      <c r="A649" s="19">
        <v>80.800000000000907</v>
      </c>
      <c r="B649" s="58">
        <f t="shared" si="37"/>
        <v>7.16</v>
      </c>
      <c r="C649">
        <v>28</v>
      </c>
      <c r="E649" s="19">
        <f t="shared" si="36"/>
        <v>5.55</v>
      </c>
      <c r="F649" s="19">
        <f t="shared" si="36"/>
        <v>1.65</v>
      </c>
      <c r="G649" s="8">
        <v>308</v>
      </c>
    </row>
    <row r="650" spans="1:7">
      <c r="A650" s="19">
        <v>80.900000000000901</v>
      </c>
      <c r="B650" s="58">
        <f t="shared" si="37"/>
        <v>7.18</v>
      </c>
      <c r="C650">
        <v>29</v>
      </c>
      <c r="E650" s="19">
        <f t="shared" si="36"/>
        <v>5.57</v>
      </c>
      <c r="F650" s="19">
        <f t="shared" si="36"/>
        <v>1.65</v>
      </c>
      <c r="G650" s="8">
        <v>309</v>
      </c>
    </row>
    <row r="651" spans="1:7">
      <c r="A651" s="19">
        <v>81.000000000000895</v>
      </c>
      <c r="B651" s="58">
        <f t="shared" si="37"/>
        <v>7.2</v>
      </c>
      <c r="C651">
        <v>30</v>
      </c>
      <c r="E651" s="19">
        <f t="shared" si="36"/>
        <v>5.58</v>
      </c>
      <c r="F651" s="19">
        <f t="shared" si="36"/>
        <v>1.65</v>
      </c>
      <c r="G651" s="8">
        <v>310</v>
      </c>
    </row>
    <row r="652" spans="1:7">
      <c r="A652" s="19">
        <v>81.100000000000904</v>
      </c>
      <c r="B652" s="58">
        <f t="shared" si="37"/>
        <v>7.22</v>
      </c>
      <c r="C652">
        <v>31</v>
      </c>
      <c r="E652" s="19">
        <f t="shared" si="36"/>
        <v>5.59</v>
      </c>
      <c r="F652" s="19">
        <f t="shared" si="36"/>
        <v>1.66</v>
      </c>
      <c r="G652" s="8">
        <v>311</v>
      </c>
    </row>
    <row r="653" spans="1:7">
      <c r="A653" s="19">
        <v>81.200000000000898</v>
      </c>
      <c r="B653" s="58">
        <f t="shared" si="37"/>
        <v>7.24</v>
      </c>
      <c r="C653">
        <v>32</v>
      </c>
      <c r="E653" s="19">
        <f t="shared" si="36"/>
        <v>5.6</v>
      </c>
      <c r="F653" s="19">
        <f t="shared" si="36"/>
        <v>1.66</v>
      </c>
      <c r="G653" s="8">
        <v>312</v>
      </c>
    </row>
    <row r="654" spans="1:7">
      <c r="A654" s="19">
        <v>81.300000000000907</v>
      </c>
      <c r="B654" s="58">
        <f t="shared" si="37"/>
        <v>7.26</v>
      </c>
      <c r="C654">
        <v>33</v>
      </c>
      <c r="E654" s="19">
        <f t="shared" si="36"/>
        <v>5.61</v>
      </c>
      <c r="F654" s="19">
        <f t="shared" si="36"/>
        <v>1.67</v>
      </c>
      <c r="G654" s="8">
        <v>313</v>
      </c>
    </row>
    <row r="655" spans="1:7">
      <c r="A655" s="19">
        <v>81.400000000000901</v>
      </c>
      <c r="B655" s="58">
        <f t="shared" si="37"/>
        <v>7.28</v>
      </c>
      <c r="C655">
        <v>34</v>
      </c>
      <c r="E655" s="19">
        <f t="shared" si="36"/>
        <v>5.62</v>
      </c>
      <c r="F655" s="19">
        <f t="shared" si="36"/>
        <v>1.67</v>
      </c>
      <c r="G655" s="8">
        <v>314</v>
      </c>
    </row>
    <row r="656" spans="1:7">
      <c r="A656" s="19">
        <v>81.500000000000895</v>
      </c>
      <c r="B656" s="58">
        <f t="shared" si="37"/>
        <v>7.3</v>
      </c>
      <c r="C656">
        <v>35</v>
      </c>
      <c r="E656" s="19">
        <f t="shared" si="36"/>
        <v>5.64</v>
      </c>
      <c r="F656" s="19">
        <f t="shared" si="36"/>
        <v>1.67</v>
      </c>
      <c r="G656" s="8">
        <v>315</v>
      </c>
    </row>
    <row r="657" spans="1:7">
      <c r="A657" s="19">
        <v>81.600000000000904</v>
      </c>
      <c r="B657" s="58">
        <f t="shared" si="37"/>
        <v>7.32</v>
      </c>
      <c r="C657">
        <v>36</v>
      </c>
      <c r="E657" s="19">
        <f t="shared" si="36"/>
        <v>5.65</v>
      </c>
      <c r="F657" s="19">
        <f t="shared" si="36"/>
        <v>1.68</v>
      </c>
      <c r="G657" s="8">
        <v>316</v>
      </c>
    </row>
    <row r="658" spans="1:7">
      <c r="A658" s="19">
        <v>81.700000000000898</v>
      </c>
      <c r="B658" s="58">
        <f t="shared" si="37"/>
        <v>7.34</v>
      </c>
      <c r="C658">
        <v>37</v>
      </c>
      <c r="E658" s="19">
        <f t="shared" si="36"/>
        <v>5.66</v>
      </c>
      <c r="F658" s="19">
        <f t="shared" si="36"/>
        <v>1.68</v>
      </c>
      <c r="G658" s="8">
        <v>317</v>
      </c>
    </row>
    <row r="659" spans="1:7">
      <c r="A659" s="19">
        <v>81.800000000000907</v>
      </c>
      <c r="B659" s="58">
        <f t="shared" si="37"/>
        <v>7.36</v>
      </c>
      <c r="C659">
        <v>38</v>
      </c>
      <c r="E659" s="19">
        <f t="shared" si="36"/>
        <v>5.67</v>
      </c>
      <c r="F659" s="19">
        <f t="shared" si="36"/>
        <v>1.68</v>
      </c>
      <c r="G659" s="8">
        <v>318</v>
      </c>
    </row>
    <row r="660" spans="1:7">
      <c r="A660" s="19">
        <v>81.900000000000901</v>
      </c>
      <c r="B660" s="58">
        <f t="shared" si="37"/>
        <v>7.38</v>
      </c>
      <c r="C660">
        <v>39</v>
      </c>
      <c r="E660" s="19">
        <f t="shared" si="36"/>
        <v>5.68</v>
      </c>
      <c r="F660" s="19">
        <f t="shared" si="36"/>
        <v>1.69</v>
      </c>
      <c r="G660" s="8">
        <v>319</v>
      </c>
    </row>
    <row r="661" spans="1:7">
      <c r="A661" s="21">
        <v>82.000000000000895</v>
      </c>
      <c r="B661" s="59">
        <f>'3_Anzeichnungsprotokoll'!E42</f>
        <v>7.4</v>
      </c>
      <c r="C661" s="22">
        <v>0</v>
      </c>
      <c r="E661" s="19">
        <f t="shared" si="36"/>
        <v>5.69</v>
      </c>
      <c r="F661" s="19">
        <f t="shared" si="36"/>
        <v>1.69</v>
      </c>
      <c r="G661" s="8">
        <v>320</v>
      </c>
    </row>
    <row r="662" spans="1:7">
      <c r="A662" s="19">
        <v>82.100000000000904</v>
      </c>
      <c r="B662" s="58">
        <f>ROUND(((B$701-B$661)/40*C662+B$661),2)</f>
        <v>7.42</v>
      </c>
      <c r="C662">
        <v>1</v>
      </c>
      <c r="E662" s="19">
        <f t="shared" ref="E662:F693" si="38">ROUND((E$821-E$341)/480*$G662+E$341,2)</f>
        <v>5.7</v>
      </c>
      <c r="F662" s="19">
        <f t="shared" si="38"/>
        <v>1.69</v>
      </c>
      <c r="G662" s="8">
        <v>321</v>
      </c>
    </row>
    <row r="663" spans="1:7">
      <c r="A663" s="19">
        <v>82.200000000000898</v>
      </c>
      <c r="B663" s="58">
        <f t="shared" ref="B663:B700" si="39">ROUND(((B$701-B$661)/40*C663+B$661),2)</f>
        <v>7.44</v>
      </c>
      <c r="C663">
        <v>2</v>
      </c>
      <c r="E663" s="19">
        <f t="shared" si="38"/>
        <v>5.72</v>
      </c>
      <c r="F663" s="19">
        <f t="shared" si="38"/>
        <v>1.7</v>
      </c>
      <c r="G663" s="8">
        <v>322</v>
      </c>
    </row>
    <row r="664" spans="1:7">
      <c r="A664" s="19">
        <v>82.300000000000907</v>
      </c>
      <c r="B664" s="58">
        <f t="shared" si="39"/>
        <v>7.46</v>
      </c>
      <c r="C664">
        <v>3</v>
      </c>
      <c r="E664" s="19">
        <f t="shared" si="38"/>
        <v>5.73</v>
      </c>
      <c r="F664" s="19">
        <f t="shared" si="38"/>
        <v>1.7</v>
      </c>
      <c r="G664" s="8">
        <v>323</v>
      </c>
    </row>
    <row r="665" spans="1:7">
      <c r="A665" s="19">
        <v>82.400000000000901</v>
      </c>
      <c r="B665" s="58">
        <f t="shared" si="39"/>
        <v>7.48</v>
      </c>
      <c r="C665">
        <v>4</v>
      </c>
      <c r="E665" s="19">
        <f t="shared" si="38"/>
        <v>5.74</v>
      </c>
      <c r="F665" s="19">
        <f t="shared" si="38"/>
        <v>1.7</v>
      </c>
      <c r="G665" s="8">
        <v>324</v>
      </c>
    </row>
    <row r="666" spans="1:7">
      <c r="A666" s="19">
        <v>82.500000000000895</v>
      </c>
      <c r="B666" s="58">
        <f t="shared" si="39"/>
        <v>7.5</v>
      </c>
      <c r="C666">
        <v>5</v>
      </c>
      <c r="E666" s="19">
        <f t="shared" si="38"/>
        <v>5.75</v>
      </c>
      <c r="F666" s="19">
        <f t="shared" si="38"/>
        <v>1.71</v>
      </c>
      <c r="G666" s="8">
        <v>325</v>
      </c>
    </row>
    <row r="667" spans="1:7">
      <c r="A667" s="19">
        <v>82.600000000000904</v>
      </c>
      <c r="B667" s="58">
        <f t="shared" si="39"/>
        <v>7.52</v>
      </c>
      <c r="C667">
        <v>6</v>
      </c>
      <c r="E667" s="19">
        <f t="shared" si="38"/>
        <v>5.76</v>
      </c>
      <c r="F667" s="19">
        <f t="shared" si="38"/>
        <v>1.71</v>
      </c>
      <c r="G667" s="8">
        <v>326</v>
      </c>
    </row>
    <row r="668" spans="1:7">
      <c r="A668" s="19">
        <v>82.700000000000898</v>
      </c>
      <c r="B668" s="58">
        <f t="shared" si="39"/>
        <v>7.54</v>
      </c>
      <c r="C668">
        <v>7</v>
      </c>
      <c r="E668" s="19">
        <f t="shared" si="38"/>
        <v>5.77</v>
      </c>
      <c r="F668" s="19">
        <f t="shared" si="38"/>
        <v>1.71</v>
      </c>
      <c r="G668" s="8">
        <v>327</v>
      </c>
    </row>
    <row r="669" spans="1:7">
      <c r="A669" s="19">
        <v>82.800000000000907</v>
      </c>
      <c r="B669" s="58">
        <f t="shared" si="39"/>
        <v>7.56</v>
      </c>
      <c r="C669">
        <v>8</v>
      </c>
      <c r="E669" s="19">
        <f t="shared" si="38"/>
        <v>5.79</v>
      </c>
      <c r="F669" s="19">
        <f t="shared" si="38"/>
        <v>1.72</v>
      </c>
      <c r="G669" s="8">
        <v>328</v>
      </c>
    </row>
    <row r="670" spans="1:7">
      <c r="A670" s="19">
        <v>82.900000000000901</v>
      </c>
      <c r="B670" s="58">
        <f t="shared" si="39"/>
        <v>7.58</v>
      </c>
      <c r="C670">
        <v>9</v>
      </c>
      <c r="E670" s="19">
        <f t="shared" si="38"/>
        <v>5.8</v>
      </c>
      <c r="F670" s="19">
        <f t="shared" si="38"/>
        <v>1.72</v>
      </c>
      <c r="G670" s="8">
        <v>329</v>
      </c>
    </row>
    <row r="671" spans="1:7">
      <c r="A671" s="19">
        <v>83.000000000000895</v>
      </c>
      <c r="B671" s="58">
        <f t="shared" si="39"/>
        <v>7.6</v>
      </c>
      <c r="C671">
        <v>10</v>
      </c>
      <c r="E671" s="19">
        <f t="shared" si="38"/>
        <v>5.81</v>
      </c>
      <c r="F671" s="19">
        <f t="shared" si="38"/>
        <v>1.73</v>
      </c>
      <c r="G671" s="8">
        <v>330</v>
      </c>
    </row>
    <row r="672" spans="1:7">
      <c r="A672" s="19">
        <v>83.100000000000904</v>
      </c>
      <c r="B672" s="58">
        <f t="shared" si="39"/>
        <v>7.62</v>
      </c>
      <c r="C672">
        <v>11</v>
      </c>
      <c r="E672" s="19">
        <f t="shared" si="38"/>
        <v>5.82</v>
      </c>
      <c r="F672" s="19">
        <f t="shared" si="38"/>
        <v>1.73</v>
      </c>
      <c r="G672" s="8">
        <v>331</v>
      </c>
    </row>
    <row r="673" spans="1:7">
      <c r="A673" s="19">
        <v>83.200000000000898</v>
      </c>
      <c r="B673" s="58">
        <f t="shared" si="39"/>
        <v>7.64</v>
      </c>
      <c r="C673">
        <v>12</v>
      </c>
      <c r="E673" s="19">
        <f t="shared" si="38"/>
        <v>5.83</v>
      </c>
      <c r="F673" s="19">
        <f t="shared" si="38"/>
        <v>1.73</v>
      </c>
      <c r="G673" s="8">
        <v>332</v>
      </c>
    </row>
    <row r="674" spans="1:7">
      <c r="A674" s="19">
        <v>83.300000000000907</v>
      </c>
      <c r="B674" s="58">
        <f t="shared" si="39"/>
        <v>7.66</v>
      </c>
      <c r="C674">
        <v>13</v>
      </c>
      <c r="E674" s="19">
        <f t="shared" si="38"/>
        <v>5.84</v>
      </c>
      <c r="F674" s="19">
        <f t="shared" si="38"/>
        <v>1.74</v>
      </c>
      <c r="G674" s="8">
        <v>333</v>
      </c>
    </row>
    <row r="675" spans="1:7">
      <c r="A675" s="19">
        <v>83.400000000000901</v>
      </c>
      <c r="B675" s="58">
        <f t="shared" si="39"/>
        <v>7.68</v>
      </c>
      <c r="C675">
        <v>14</v>
      </c>
      <c r="E675" s="19">
        <f t="shared" si="38"/>
        <v>5.85</v>
      </c>
      <c r="F675" s="19">
        <f t="shared" si="38"/>
        <v>1.74</v>
      </c>
      <c r="G675" s="8">
        <v>334</v>
      </c>
    </row>
    <row r="676" spans="1:7">
      <c r="A676" s="19">
        <v>83.500000000000895</v>
      </c>
      <c r="B676" s="58">
        <f t="shared" si="39"/>
        <v>7.7</v>
      </c>
      <c r="C676">
        <v>15</v>
      </c>
      <c r="E676" s="19">
        <f t="shared" si="38"/>
        <v>5.87</v>
      </c>
      <c r="F676" s="19">
        <f t="shared" si="38"/>
        <v>1.74</v>
      </c>
      <c r="G676" s="8">
        <v>335</v>
      </c>
    </row>
    <row r="677" spans="1:7">
      <c r="A677" s="19">
        <v>83.600000000000904</v>
      </c>
      <c r="B677" s="58">
        <f t="shared" si="39"/>
        <v>7.72</v>
      </c>
      <c r="C677">
        <v>16</v>
      </c>
      <c r="E677" s="19">
        <f t="shared" si="38"/>
        <v>5.88</v>
      </c>
      <c r="F677" s="19">
        <f t="shared" si="38"/>
        <v>1.75</v>
      </c>
      <c r="G677" s="8">
        <v>336</v>
      </c>
    </row>
    <row r="678" spans="1:7">
      <c r="A678" s="19">
        <v>83.700000000000898</v>
      </c>
      <c r="B678" s="58">
        <f t="shared" si="39"/>
        <v>7.74</v>
      </c>
      <c r="C678">
        <v>17</v>
      </c>
      <c r="E678" s="19">
        <f t="shared" si="38"/>
        <v>5.89</v>
      </c>
      <c r="F678" s="19">
        <f t="shared" si="38"/>
        <v>1.75</v>
      </c>
      <c r="G678" s="8">
        <v>337</v>
      </c>
    </row>
    <row r="679" spans="1:7">
      <c r="A679" s="19">
        <v>83.800000000000907</v>
      </c>
      <c r="B679" s="58">
        <f t="shared" si="39"/>
        <v>7.76</v>
      </c>
      <c r="C679">
        <v>18</v>
      </c>
      <c r="E679" s="19">
        <f t="shared" si="38"/>
        <v>5.9</v>
      </c>
      <c r="F679" s="19">
        <f t="shared" si="38"/>
        <v>1.75</v>
      </c>
      <c r="G679" s="8">
        <v>338</v>
      </c>
    </row>
    <row r="680" spans="1:7">
      <c r="A680" s="19">
        <v>83.900000000000901</v>
      </c>
      <c r="B680" s="58">
        <f t="shared" si="39"/>
        <v>7.78</v>
      </c>
      <c r="C680">
        <v>19</v>
      </c>
      <c r="E680" s="19">
        <f t="shared" si="38"/>
        <v>5.91</v>
      </c>
      <c r="F680" s="19">
        <f t="shared" si="38"/>
        <v>1.76</v>
      </c>
      <c r="G680" s="8">
        <v>339</v>
      </c>
    </row>
    <row r="681" spans="1:7">
      <c r="A681" s="19">
        <v>84.000000000000895</v>
      </c>
      <c r="B681" s="58">
        <f t="shared" si="39"/>
        <v>7.8</v>
      </c>
      <c r="C681">
        <v>20</v>
      </c>
      <c r="E681" s="19">
        <f t="shared" si="38"/>
        <v>5.92</v>
      </c>
      <c r="F681" s="19">
        <f t="shared" si="38"/>
        <v>1.76</v>
      </c>
      <c r="G681" s="8">
        <v>340</v>
      </c>
    </row>
    <row r="682" spans="1:7">
      <c r="A682" s="19">
        <v>84.100000000000904</v>
      </c>
      <c r="B682" s="58">
        <f t="shared" si="39"/>
        <v>7.82</v>
      </c>
      <c r="C682">
        <v>21</v>
      </c>
      <c r="E682" s="19">
        <f t="shared" si="38"/>
        <v>5.94</v>
      </c>
      <c r="F682" s="19">
        <f t="shared" si="38"/>
        <v>1.76</v>
      </c>
      <c r="G682" s="8">
        <v>341</v>
      </c>
    </row>
    <row r="683" spans="1:7">
      <c r="A683" s="19">
        <v>84.200000000000898</v>
      </c>
      <c r="B683" s="58">
        <f t="shared" si="39"/>
        <v>7.84</v>
      </c>
      <c r="C683">
        <v>22</v>
      </c>
      <c r="E683" s="19">
        <f t="shared" si="38"/>
        <v>5.95</v>
      </c>
      <c r="F683" s="19">
        <f t="shared" si="38"/>
        <v>1.77</v>
      </c>
      <c r="G683" s="8">
        <v>342</v>
      </c>
    </row>
    <row r="684" spans="1:7">
      <c r="A684" s="19">
        <v>84.300000000000907</v>
      </c>
      <c r="B684" s="58">
        <f t="shared" si="39"/>
        <v>7.86</v>
      </c>
      <c r="C684">
        <v>23</v>
      </c>
      <c r="E684" s="19">
        <f t="shared" si="38"/>
        <v>5.96</v>
      </c>
      <c r="F684" s="19">
        <f t="shared" si="38"/>
        <v>1.77</v>
      </c>
      <c r="G684" s="8">
        <v>343</v>
      </c>
    </row>
    <row r="685" spans="1:7">
      <c r="A685" s="19">
        <v>84.400000000000901</v>
      </c>
      <c r="B685" s="58">
        <f t="shared" si="39"/>
        <v>7.88</v>
      </c>
      <c r="C685">
        <v>24</v>
      </c>
      <c r="E685" s="19">
        <f t="shared" si="38"/>
        <v>5.97</v>
      </c>
      <c r="F685" s="19">
        <f t="shared" si="38"/>
        <v>1.78</v>
      </c>
      <c r="G685" s="8">
        <v>344</v>
      </c>
    </row>
    <row r="686" spans="1:7">
      <c r="A686" s="19">
        <v>84.500000000000895</v>
      </c>
      <c r="B686" s="58">
        <f t="shared" si="39"/>
        <v>7.9</v>
      </c>
      <c r="C686">
        <v>25</v>
      </c>
      <c r="E686" s="19">
        <f t="shared" si="38"/>
        <v>5.98</v>
      </c>
      <c r="F686" s="19">
        <f t="shared" si="38"/>
        <v>1.78</v>
      </c>
      <c r="G686" s="8">
        <v>345</v>
      </c>
    </row>
    <row r="687" spans="1:7">
      <c r="A687" s="19">
        <v>84.600000000000904</v>
      </c>
      <c r="B687" s="58">
        <f t="shared" si="39"/>
        <v>7.92</v>
      </c>
      <c r="C687">
        <v>26</v>
      </c>
      <c r="E687" s="19">
        <f t="shared" si="38"/>
        <v>5.99</v>
      </c>
      <c r="F687" s="19">
        <f t="shared" si="38"/>
        <v>1.78</v>
      </c>
      <c r="G687" s="8">
        <v>346</v>
      </c>
    </row>
    <row r="688" spans="1:7">
      <c r="A688" s="19">
        <v>84.700000000000898</v>
      </c>
      <c r="B688" s="58">
        <f t="shared" si="39"/>
        <v>7.94</v>
      </c>
      <c r="C688">
        <v>27</v>
      </c>
      <c r="E688" s="19">
        <f t="shared" si="38"/>
        <v>6</v>
      </c>
      <c r="F688" s="19">
        <f t="shared" si="38"/>
        <v>1.79</v>
      </c>
      <c r="G688" s="8">
        <v>347</v>
      </c>
    </row>
    <row r="689" spans="1:7">
      <c r="A689" s="19">
        <v>84.800000000000907</v>
      </c>
      <c r="B689" s="58">
        <f t="shared" si="39"/>
        <v>7.96</v>
      </c>
      <c r="C689">
        <v>28</v>
      </c>
      <c r="E689" s="19">
        <f t="shared" si="38"/>
        <v>6.02</v>
      </c>
      <c r="F689" s="19">
        <f t="shared" si="38"/>
        <v>1.79</v>
      </c>
      <c r="G689" s="8">
        <v>348</v>
      </c>
    </row>
    <row r="690" spans="1:7">
      <c r="A690" s="19">
        <v>84.900000000000901</v>
      </c>
      <c r="B690" s="58">
        <f t="shared" si="39"/>
        <v>7.98</v>
      </c>
      <c r="C690">
        <v>29</v>
      </c>
      <c r="E690" s="19">
        <f t="shared" si="38"/>
        <v>6.03</v>
      </c>
      <c r="F690" s="19">
        <f t="shared" si="38"/>
        <v>1.79</v>
      </c>
      <c r="G690" s="8">
        <v>349</v>
      </c>
    </row>
    <row r="691" spans="1:7">
      <c r="A691" s="19">
        <v>85.000000000000895</v>
      </c>
      <c r="B691" s="58">
        <f t="shared" si="39"/>
        <v>8</v>
      </c>
      <c r="C691">
        <v>30</v>
      </c>
      <c r="E691" s="19">
        <f t="shared" si="38"/>
        <v>6.04</v>
      </c>
      <c r="F691" s="19">
        <f t="shared" si="38"/>
        <v>1.8</v>
      </c>
      <c r="G691" s="8">
        <v>350</v>
      </c>
    </row>
    <row r="692" spans="1:7">
      <c r="A692" s="19">
        <v>85.100000000000904</v>
      </c>
      <c r="B692" s="58">
        <f t="shared" si="39"/>
        <v>8.02</v>
      </c>
      <c r="C692">
        <v>31</v>
      </c>
      <c r="E692" s="19">
        <f t="shared" si="38"/>
        <v>6.05</v>
      </c>
      <c r="F692" s="19">
        <f t="shared" si="38"/>
        <v>1.8</v>
      </c>
      <c r="G692" s="8">
        <v>351</v>
      </c>
    </row>
    <row r="693" spans="1:7">
      <c r="A693" s="19">
        <v>85.200000000000898</v>
      </c>
      <c r="B693" s="58">
        <f t="shared" si="39"/>
        <v>8.0399999999999991</v>
      </c>
      <c r="C693">
        <v>32</v>
      </c>
      <c r="E693" s="19">
        <f t="shared" si="38"/>
        <v>6.06</v>
      </c>
      <c r="F693" s="19">
        <f t="shared" si="38"/>
        <v>1.8</v>
      </c>
      <c r="G693" s="8">
        <v>352</v>
      </c>
    </row>
    <row r="694" spans="1:7">
      <c r="A694" s="19">
        <v>85.300000000000907</v>
      </c>
      <c r="B694" s="58">
        <f t="shared" si="39"/>
        <v>8.06</v>
      </c>
      <c r="C694">
        <v>33</v>
      </c>
      <c r="E694" s="19">
        <f t="shared" ref="E694:F725" si="40">ROUND((E$821-E$341)/480*$G694+E$341,2)</f>
        <v>6.07</v>
      </c>
      <c r="F694" s="19">
        <f t="shared" si="40"/>
        <v>1.81</v>
      </c>
      <c r="G694" s="8">
        <v>353</v>
      </c>
    </row>
    <row r="695" spans="1:7">
      <c r="A695" s="19">
        <v>85.400000000001</v>
      </c>
      <c r="B695" s="58">
        <f t="shared" si="39"/>
        <v>8.08</v>
      </c>
      <c r="C695">
        <v>34</v>
      </c>
      <c r="E695" s="19">
        <f t="shared" si="40"/>
        <v>6.09</v>
      </c>
      <c r="F695" s="19">
        <f t="shared" si="40"/>
        <v>1.81</v>
      </c>
      <c r="G695" s="8">
        <v>354</v>
      </c>
    </row>
    <row r="696" spans="1:7">
      <c r="A696" s="19">
        <v>85.500000000000895</v>
      </c>
      <c r="B696" s="58">
        <f t="shared" si="39"/>
        <v>8.1</v>
      </c>
      <c r="C696">
        <v>35</v>
      </c>
      <c r="E696" s="19">
        <f t="shared" si="40"/>
        <v>6.1</v>
      </c>
      <c r="F696" s="19">
        <f t="shared" si="40"/>
        <v>1.81</v>
      </c>
      <c r="G696" s="8">
        <v>355</v>
      </c>
    </row>
    <row r="697" spans="1:7">
      <c r="A697" s="19">
        <v>85.600000000000904</v>
      </c>
      <c r="B697" s="58">
        <f t="shared" si="39"/>
        <v>8.1199999999999992</v>
      </c>
      <c r="C697">
        <v>36</v>
      </c>
      <c r="E697" s="19">
        <f t="shared" si="40"/>
        <v>6.11</v>
      </c>
      <c r="F697" s="19">
        <f t="shared" si="40"/>
        <v>1.82</v>
      </c>
      <c r="G697" s="8">
        <v>356</v>
      </c>
    </row>
    <row r="698" spans="1:7">
      <c r="A698" s="19">
        <v>85.700000000000998</v>
      </c>
      <c r="B698" s="58">
        <f t="shared" si="39"/>
        <v>8.14</v>
      </c>
      <c r="C698">
        <v>37</v>
      </c>
      <c r="E698" s="19">
        <f t="shared" si="40"/>
        <v>6.12</v>
      </c>
      <c r="F698" s="19">
        <f t="shared" si="40"/>
        <v>1.82</v>
      </c>
      <c r="G698" s="8">
        <v>357</v>
      </c>
    </row>
    <row r="699" spans="1:7">
      <c r="A699" s="19">
        <v>85.800000000001006</v>
      </c>
      <c r="B699" s="58">
        <f t="shared" si="39"/>
        <v>8.16</v>
      </c>
      <c r="C699">
        <v>38</v>
      </c>
      <c r="E699" s="19">
        <f t="shared" si="40"/>
        <v>6.13</v>
      </c>
      <c r="F699" s="19">
        <f t="shared" si="40"/>
        <v>1.83</v>
      </c>
      <c r="G699" s="8">
        <v>358</v>
      </c>
    </row>
    <row r="700" spans="1:7">
      <c r="A700" s="19">
        <v>85.900000000001</v>
      </c>
      <c r="B700" s="58">
        <f t="shared" si="39"/>
        <v>8.18</v>
      </c>
      <c r="C700">
        <v>39</v>
      </c>
      <c r="E700" s="19">
        <f t="shared" si="40"/>
        <v>6.14</v>
      </c>
      <c r="F700" s="19">
        <f t="shared" si="40"/>
        <v>1.83</v>
      </c>
      <c r="G700" s="8">
        <v>359</v>
      </c>
    </row>
    <row r="701" spans="1:7">
      <c r="A701" s="21">
        <v>86.000000000000895</v>
      </c>
      <c r="B701" s="59">
        <f>'3_Anzeichnungsprotokoll'!E43</f>
        <v>8.1999999999999993</v>
      </c>
      <c r="C701" s="22">
        <v>0</v>
      </c>
      <c r="E701" s="19">
        <f t="shared" si="40"/>
        <v>6.16</v>
      </c>
      <c r="F701" s="19">
        <f t="shared" si="40"/>
        <v>1.83</v>
      </c>
      <c r="G701" s="8">
        <v>360</v>
      </c>
    </row>
    <row r="702" spans="1:7">
      <c r="A702" s="19">
        <v>86.100000000001003</v>
      </c>
      <c r="B702" s="58">
        <f>ROUND(((B$741-B$701)/40*C702+B$701),2)</f>
        <v>8.2200000000000006</v>
      </c>
      <c r="C702">
        <v>1</v>
      </c>
      <c r="E702" s="19">
        <f t="shared" si="40"/>
        <v>6.17</v>
      </c>
      <c r="F702" s="19">
        <f t="shared" si="40"/>
        <v>1.84</v>
      </c>
      <c r="G702" s="8">
        <v>361</v>
      </c>
    </row>
    <row r="703" spans="1:7">
      <c r="A703" s="19">
        <v>86.200000000000998</v>
      </c>
      <c r="B703" s="58">
        <f t="shared" ref="B703:B740" si="41">ROUND(((B$741-B$701)/40*C703+B$701),2)</f>
        <v>8.24</v>
      </c>
      <c r="C703">
        <v>2</v>
      </c>
      <c r="E703" s="19">
        <f t="shared" si="40"/>
        <v>6.18</v>
      </c>
      <c r="F703" s="19">
        <f t="shared" si="40"/>
        <v>1.84</v>
      </c>
      <c r="G703" s="8">
        <v>362</v>
      </c>
    </row>
    <row r="704" spans="1:7">
      <c r="A704" s="19">
        <v>86.300000000001006</v>
      </c>
      <c r="B704" s="58">
        <f t="shared" si="41"/>
        <v>8.26</v>
      </c>
      <c r="C704">
        <v>3</v>
      </c>
      <c r="E704" s="19">
        <f t="shared" si="40"/>
        <v>6.19</v>
      </c>
      <c r="F704" s="19">
        <f t="shared" si="40"/>
        <v>1.84</v>
      </c>
      <c r="G704" s="8">
        <v>363</v>
      </c>
    </row>
    <row r="705" spans="1:7">
      <c r="A705" s="19">
        <v>86.400000000001</v>
      </c>
      <c r="B705" s="58">
        <f t="shared" si="41"/>
        <v>8.2799999999999994</v>
      </c>
      <c r="C705">
        <v>4</v>
      </c>
      <c r="E705" s="19">
        <f t="shared" si="40"/>
        <v>6.2</v>
      </c>
      <c r="F705" s="19">
        <f t="shared" si="40"/>
        <v>1.85</v>
      </c>
      <c r="G705" s="8">
        <v>364</v>
      </c>
    </row>
    <row r="706" spans="1:7">
      <c r="A706" s="19">
        <v>86.500000000000995</v>
      </c>
      <c r="B706" s="58">
        <f t="shared" si="41"/>
        <v>8.3000000000000007</v>
      </c>
      <c r="C706">
        <v>5</v>
      </c>
      <c r="E706" s="19">
        <f t="shared" si="40"/>
        <v>6.21</v>
      </c>
      <c r="F706" s="19">
        <f t="shared" si="40"/>
        <v>1.85</v>
      </c>
      <c r="G706" s="8">
        <v>365</v>
      </c>
    </row>
    <row r="707" spans="1:7">
      <c r="A707" s="19">
        <v>86.600000000001003</v>
      </c>
      <c r="B707" s="58">
        <f t="shared" si="41"/>
        <v>8.32</v>
      </c>
      <c r="C707">
        <v>6</v>
      </c>
      <c r="E707" s="19">
        <f t="shared" si="40"/>
        <v>6.22</v>
      </c>
      <c r="F707" s="19">
        <f t="shared" si="40"/>
        <v>1.85</v>
      </c>
      <c r="G707" s="8">
        <v>366</v>
      </c>
    </row>
    <row r="708" spans="1:7">
      <c r="A708" s="19">
        <v>86.700000000000998</v>
      </c>
      <c r="B708" s="58">
        <f t="shared" si="41"/>
        <v>8.34</v>
      </c>
      <c r="C708">
        <v>7</v>
      </c>
      <c r="E708" s="19">
        <f t="shared" si="40"/>
        <v>6.24</v>
      </c>
      <c r="F708" s="19">
        <f t="shared" si="40"/>
        <v>1.86</v>
      </c>
      <c r="G708" s="8">
        <v>367</v>
      </c>
    </row>
    <row r="709" spans="1:7">
      <c r="A709" s="19">
        <v>86.800000000001006</v>
      </c>
      <c r="B709" s="58">
        <f t="shared" si="41"/>
        <v>8.36</v>
      </c>
      <c r="C709">
        <v>8</v>
      </c>
      <c r="E709" s="19">
        <f t="shared" si="40"/>
        <v>6.25</v>
      </c>
      <c r="F709" s="19">
        <f t="shared" si="40"/>
        <v>1.86</v>
      </c>
      <c r="G709" s="8">
        <v>368</v>
      </c>
    </row>
    <row r="710" spans="1:7">
      <c r="A710" s="19">
        <v>86.900000000001</v>
      </c>
      <c r="B710" s="58">
        <f t="shared" si="41"/>
        <v>8.3800000000000008</v>
      </c>
      <c r="C710">
        <v>9</v>
      </c>
      <c r="E710" s="19">
        <f t="shared" si="40"/>
        <v>6.26</v>
      </c>
      <c r="F710" s="19">
        <f t="shared" si="40"/>
        <v>1.86</v>
      </c>
      <c r="G710" s="8">
        <v>369</v>
      </c>
    </row>
    <row r="711" spans="1:7">
      <c r="A711" s="19">
        <v>87.000000000000995</v>
      </c>
      <c r="B711" s="58">
        <f t="shared" si="41"/>
        <v>8.4</v>
      </c>
      <c r="C711">
        <v>10</v>
      </c>
      <c r="E711" s="19">
        <f t="shared" si="40"/>
        <v>6.27</v>
      </c>
      <c r="F711" s="19">
        <f t="shared" si="40"/>
        <v>1.87</v>
      </c>
      <c r="G711" s="8">
        <v>370</v>
      </c>
    </row>
    <row r="712" spans="1:7">
      <c r="A712" s="19">
        <v>87.100000000001003</v>
      </c>
      <c r="B712" s="58">
        <f t="shared" si="41"/>
        <v>8.42</v>
      </c>
      <c r="C712">
        <v>11</v>
      </c>
      <c r="E712" s="19">
        <f t="shared" si="40"/>
        <v>6.28</v>
      </c>
      <c r="F712" s="19">
        <f t="shared" si="40"/>
        <v>1.87</v>
      </c>
      <c r="G712" s="8">
        <v>371</v>
      </c>
    </row>
    <row r="713" spans="1:7">
      <c r="A713" s="19">
        <v>87.200000000000998</v>
      </c>
      <c r="B713" s="58">
        <f t="shared" si="41"/>
        <v>8.44</v>
      </c>
      <c r="C713">
        <v>12</v>
      </c>
      <c r="E713" s="19">
        <f t="shared" si="40"/>
        <v>6.29</v>
      </c>
      <c r="F713" s="19">
        <f t="shared" si="40"/>
        <v>1.88</v>
      </c>
      <c r="G713" s="8">
        <v>372</v>
      </c>
    </row>
    <row r="714" spans="1:7">
      <c r="A714" s="19">
        <v>87.300000000001006</v>
      </c>
      <c r="B714" s="58">
        <f t="shared" si="41"/>
        <v>8.4600000000000009</v>
      </c>
      <c r="C714">
        <v>13</v>
      </c>
      <c r="E714" s="19">
        <f t="shared" si="40"/>
        <v>6.31</v>
      </c>
      <c r="F714" s="19">
        <f t="shared" si="40"/>
        <v>1.88</v>
      </c>
      <c r="G714" s="8">
        <v>373</v>
      </c>
    </row>
    <row r="715" spans="1:7">
      <c r="A715" s="19">
        <v>87.400000000001</v>
      </c>
      <c r="B715" s="58">
        <f t="shared" si="41"/>
        <v>8.48</v>
      </c>
      <c r="C715">
        <v>14</v>
      </c>
      <c r="E715" s="19">
        <f t="shared" si="40"/>
        <v>6.32</v>
      </c>
      <c r="F715" s="19">
        <f t="shared" si="40"/>
        <v>1.88</v>
      </c>
      <c r="G715" s="8">
        <v>374</v>
      </c>
    </row>
    <row r="716" spans="1:7">
      <c r="A716" s="19">
        <v>87.500000000000995</v>
      </c>
      <c r="B716" s="58">
        <f t="shared" si="41"/>
        <v>8.5</v>
      </c>
      <c r="C716">
        <v>15</v>
      </c>
      <c r="E716" s="19">
        <f t="shared" si="40"/>
        <v>6.33</v>
      </c>
      <c r="F716" s="19">
        <f t="shared" si="40"/>
        <v>1.89</v>
      </c>
      <c r="G716" s="8">
        <v>375</v>
      </c>
    </row>
    <row r="717" spans="1:7">
      <c r="A717" s="19">
        <v>87.600000000001003</v>
      </c>
      <c r="B717" s="58">
        <f t="shared" si="41"/>
        <v>8.52</v>
      </c>
      <c r="C717">
        <v>16</v>
      </c>
      <c r="E717" s="19">
        <f t="shared" si="40"/>
        <v>6.34</v>
      </c>
      <c r="F717" s="19">
        <f t="shared" si="40"/>
        <v>1.89</v>
      </c>
      <c r="G717" s="8">
        <v>376</v>
      </c>
    </row>
    <row r="718" spans="1:7">
      <c r="A718" s="19">
        <v>87.700000000000998</v>
      </c>
      <c r="B718" s="58">
        <f t="shared" si="41"/>
        <v>8.5399999999999991</v>
      </c>
      <c r="C718">
        <v>17</v>
      </c>
      <c r="E718" s="19">
        <f t="shared" si="40"/>
        <v>6.35</v>
      </c>
      <c r="F718" s="19">
        <f t="shared" si="40"/>
        <v>1.89</v>
      </c>
      <c r="G718" s="8">
        <v>377</v>
      </c>
    </row>
    <row r="719" spans="1:7">
      <c r="A719" s="19">
        <v>87.800000000001006</v>
      </c>
      <c r="B719" s="58">
        <f t="shared" si="41"/>
        <v>8.56</v>
      </c>
      <c r="C719">
        <v>18</v>
      </c>
      <c r="E719" s="19">
        <f t="shared" si="40"/>
        <v>6.36</v>
      </c>
      <c r="F719" s="19">
        <f t="shared" si="40"/>
        <v>1.9</v>
      </c>
      <c r="G719" s="8">
        <v>378</v>
      </c>
    </row>
    <row r="720" spans="1:7">
      <c r="A720" s="19">
        <v>87.900000000001</v>
      </c>
      <c r="B720" s="58">
        <f t="shared" si="41"/>
        <v>8.58</v>
      </c>
      <c r="C720">
        <v>19</v>
      </c>
      <c r="E720" s="19">
        <f t="shared" si="40"/>
        <v>6.37</v>
      </c>
      <c r="F720" s="19">
        <f t="shared" si="40"/>
        <v>1.9</v>
      </c>
      <c r="G720" s="8">
        <v>379</v>
      </c>
    </row>
    <row r="721" spans="1:7">
      <c r="A721" s="19">
        <v>88.000000000000995</v>
      </c>
      <c r="B721" s="58">
        <f t="shared" si="41"/>
        <v>8.6</v>
      </c>
      <c r="C721">
        <v>20</v>
      </c>
      <c r="E721" s="19">
        <f t="shared" si="40"/>
        <v>6.39</v>
      </c>
      <c r="F721" s="19">
        <f t="shared" si="40"/>
        <v>1.9</v>
      </c>
      <c r="G721" s="8">
        <v>380</v>
      </c>
    </row>
    <row r="722" spans="1:7">
      <c r="A722" s="19">
        <v>88.100000000001003</v>
      </c>
      <c r="B722" s="58">
        <f t="shared" si="41"/>
        <v>8.6199999999999992</v>
      </c>
      <c r="C722">
        <v>21</v>
      </c>
      <c r="E722" s="19">
        <f t="shared" si="40"/>
        <v>6.4</v>
      </c>
      <c r="F722" s="19">
        <f t="shared" si="40"/>
        <v>1.91</v>
      </c>
      <c r="G722" s="8">
        <v>381</v>
      </c>
    </row>
    <row r="723" spans="1:7">
      <c r="A723" s="19">
        <v>88.200000000000998</v>
      </c>
      <c r="B723" s="58">
        <f t="shared" si="41"/>
        <v>8.64</v>
      </c>
      <c r="C723">
        <v>22</v>
      </c>
      <c r="E723" s="19">
        <f t="shared" si="40"/>
        <v>6.41</v>
      </c>
      <c r="F723" s="19">
        <f t="shared" si="40"/>
        <v>1.91</v>
      </c>
      <c r="G723" s="8">
        <v>382</v>
      </c>
    </row>
    <row r="724" spans="1:7">
      <c r="A724" s="19">
        <v>88.300000000001006</v>
      </c>
      <c r="B724" s="58">
        <f t="shared" si="41"/>
        <v>8.66</v>
      </c>
      <c r="C724">
        <v>23</v>
      </c>
      <c r="E724" s="19">
        <f t="shared" si="40"/>
        <v>6.42</v>
      </c>
      <c r="F724" s="19">
        <f t="shared" si="40"/>
        <v>1.91</v>
      </c>
      <c r="G724" s="8">
        <v>383</v>
      </c>
    </row>
    <row r="725" spans="1:7">
      <c r="A725" s="19">
        <v>88.400000000001</v>
      </c>
      <c r="B725" s="58">
        <f t="shared" si="41"/>
        <v>8.68</v>
      </c>
      <c r="C725">
        <v>24</v>
      </c>
      <c r="E725" s="19">
        <f t="shared" si="40"/>
        <v>6.43</v>
      </c>
      <c r="F725" s="19">
        <f t="shared" si="40"/>
        <v>1.92</v>
      </c>
      <c r="G725" s="8">
        <v>384</v>
      </c>
    </row>
    <row r="726" spans="1:7">
      <c r="A726" s="19">
        <v>88.500000000000995</v>
      </c>
      <c r="B726" s="58">
        <f t="shared" si="41"/>
        <v>8.6999999999999993</v>
      </c>
      <c r="C726">
        <v>25</v>
      </c>
      <c r="E726" s="19">
        <f t="shared" ref="E726:F757" si="42">ROUND((E$821-E$341)/480*$G726+E$341,2)</f>
        <v>6.44</v>
      </c>
      <c r="F726" s="19">
        <f t="shared" si="42"/>
        <v>1.92</v>
      </c>
      <c r="G726" s="8">
        <v>385</v>
      </c>
    </row>
    <row r="727" spans="1:7">
      <c r="A727" s="19">
        <v>88.600000000001003</v>
      </c>
      <c r="B727" s="58">
        <f t="shared" si="41"/>
        <v>8.7200000000000006</v>
      </c>
      <c r="C727">
        <v>26</v>
      </c>
      <c r="E727" s="19">
        <f t="shared" si="42"/>
        <v>6.46</v>
      </c>
      <c r="F727" s="19">
        <f t="shared" si="42"/>
        <v>1.93</v>
      </c>
      <c r="G727" s="8">
        <v>386</v>
      </c>
    </row>
    <row r="728" spans="1:7">
      <c r="A728" s="19">
        <v>88.700000000000998</v>
      </c>
      <c r="B728" s="58">
        <f t="shared" si="41"/>
        <v>8.74</v>
      </c>
      <c r="C728">
        <v>27</v>
      </c>
      <c r="E728" s="19">
        <f t="shared" si="42"/>
        <v>6.47</v>
      </c>
      <c r="F728" s="19">
        <f t="shared" si="42"/>
        <v>1.93</v>
      </c>
      <c r="G728" s="8">
        <v>387</v>
      </c>
    </row>
    <row r="729" spans="1:7">
      <c r="A729" s="19">
        <v>88.800000000001006</v>
      </c>
      <c r="B729" s="58">
        <f t="shared" si="41"/>
        <v>8.76</v>
      </c>
      <c r="C729">
        <v>28</v>
      </c>
      <c r="E729" s="19">
        <f t="shared" si="42"/>
        <v>6.48</v>
      </c>
      <c r="F729" s="19">
        <f t="shared" si="42"/>
        <v>1.93</v>
      </c>
      <c r="G729" s="8">
        <v>388</v>
      </c>
    </row>
    <row r="730" spans="1:7">
      <c r="A730" s="19">
        <v>88.900000000001</v>
      </c>
      <c r="B730" s="58">
        <f t="shared" si="41"/>
        <v>8.7799999999999994</v>
      </c>
      <c r="C730">
        <v>29</v>
      </c>
      <c r="E730" s="19">
        <f t="shared" si="42"/>
        <v>6.49</v>
      </c>
      <c r="F730" s="19">
        <f t="shared" si="42"/>
        <v>1.94</v>
      </c>
      <c r="G730" s="8">
        <v>389</v>
      </c>
    </row>
    <row r="731" spans="1:7">
      <c r="A731" s="19">
        <v>89.000000000000995</v>
      </c>
      <c r="B731" s="58">
        <f t="shared" si="41"/>
        <v>8.8000000000000007</v>
      </c>
      <c r="C731">
        <v>30</v>
      </c>
      <c r="E731" s="19">
        <f t="shared" si="42"/>
        <v>6.5</v>
      </c>
      <c r="F731" s="19">
        <f t="shared" si="42"/>
        <v>1.94</v>
      </c>
      <c r="G731" s="8">
        <v>390</v>
      </c>
    </row>
    <row r="732" spans="1:7">
      <c r="A732" s="19">
        <v>89.100000000001003</v>
      </c>
      <c r="B732" s="58">
        <f t="shared" si="41"/>
        <v>8.82</v>
      </c>
      <c r="C732">
        <v>31</v>
      </c>
      <c r="E732" s="19">
        <f t="shared" si="42"/>
        <v>6.51</v>
      </c>
      <c r="F732" s="19">
        <f t="shared" si="42"/>
        <v>1.94</v>
      </c>
      <c r="G732" s="8">
        <v>391</v>
      </c>
    </row>
    <row r="733" spans="1:7">
      <c r="A733" s="19">
        <v>89.200000000000998</v>
      </c>
      <c r="B733" s="58">
        <f t="shared" si="41"/>
        <v>8.84</v>
      </c>
      <c r="C733">
        <v>32</v>
      </c>
      <c r="E733" s="19">
        <f t="shared" si="42"/>
        <v>6.52</v>
      </c>
      <c r="F733" s="19">
        <f t="shared" si="42"/>
        <v>1.95</v>
      </c>
      <c r="G733" s="8">
        <v>392</v>
      </c>
    </row>
    <row r="734" spans="1:7">
      <c r="A734" s="19">
        <v>89.300000000001006</v>
      </c>
      <c r="B734" s="58">
        <f t="shared" si="41"/>
        <v>8.86</v>
      </c>
      <c r="C734">
        <v>33</v>
      </c>
      <c r="E734" s="19">
        <f t="shared" si="42"/>
        <v>6.54</v>
      </c>
      <c r="F734" s="19">
        <f t="shared" si="42"/>
        <v>1.95</v>
      </c>
      <c r="G734" s="8">
        <v>393</v>
      </c>
    </row>
    <row r="735" spans="1:7">
      <c r="A735" s="19">
        <v>89.400000000001</v>
      </c>
      <c r="B735" s="58">
        <f t="shared" si="41"/>
        <v>8.8800000000000008</v>
      </c>
      <c r="C735">
        <v>34</v>
      </c>
      <c r="E735" s="19">
        <f t="shared" si="42"/>
        <v>6.55</v>
      </c>
      <c r="F735" s="19">
        <f t="shared" si="42"/>
        <v>1.95</v>
      </c>
      <c r="G735" s="8">
        <v>394</v>
      </c>
    </row>
    <row r="736" spans="1:7">
      <c r="A736" s="19">
        <v>89.500000000000995</v>
      </c>
      <c r="B736" s="58">
        <f t="shared" si="41"/>
        <v>8.9</v>
      </c>
      <c r="C736">
        <v>35</v>
      </c>
      <c r="E736" s="19">
        <f t="shared" si="42"/>
        <v>6.56</v>
      </c>
      <c r="F736" s="19">
        <f t="shared" si="42"/>
        <v>1.96</v>
      </c>
      <c r="G736" s="8">
        <v>395</v>
      </c>
    </row>
    <row r="737" spans="1:7">
      <c r="A737" s="19">
        <v>89.600000000001003</v>
      </c>
      <c r="B737" s="58">
        <f t="shared" si="41"/>
        <v>8.92</v>
      </c>
      <c r="C737">
        <v>36</v>
      </c>
      <c r="E737" s="19">
        <f t="shared" si="42"/>
        <v>6.57</v>
      </c>
      <c r="F737" s="19">
        <f t="shared" si="42"/>
        <v>1.96</v>
      </c>
      <c r="G737" s="8">
        <v>396</v>
      </c>
    </row>
    <row r="738" spans="1:7">
      <c r="A738" s="19">
        <v>89.700000000000998</v>
      </c>
      <c r="B738" s="58">
        <f t="shared" si="41"/>
        <v>8.94</v>
      </c>
      <c r="C738">
        <v>37</v>
      </c>
      <c r="E738" s="19">
        <f t="shared" si="42"/>
        <v>6.58</v>
      </c>
      <c r="F738" s="19">
        <f t="shared" si="42"/>
        <v>1.96</v>
      </c>
      <c r="G738" s="8">
        <v>397</v>
      </c>
    </row>
    <row r="739" spans="1:7">
      <c r="A739" s="19">
        <v>89.800000000001006</v>
      </c>
      <c r="B739" s="58">
        <f t="shared" si="41"/>
        <v>8.9600000000000009</v>
      </c>
      <c r="C739">
        <v>38</v>
      </c>
      <c r="E739" s="19">
        <f t="shared" si="42"/>
        <v>6.59</v>
      </c>
      <c r="F739" s="19">
        <f t="shared" si="42"/>
        <v>1.97</v>
      </c>
      <c r="G739" s="8">
        <v>398</v>
      </c>
    </row>
    <row r="740" spans="1:7">
      <c r="A740" s="19">
        <v>89.900000000001</v>
      </c>
      <c r="B740" s="58">
        <f t="shared" si="41"/>
        <v>8.98</v>
      </c>
      <c r="C740">
        <v>39</v>
      </c>
      <c r="E740" s="19">
        <f t="shared" si="42"/>
        <v>6.61</v>
      </c>
      <c r="F740" s="19">
        <f t="shared" si="42"/>
        <v>1.97</v>
      </c>
      <c r="G740" s="8">
        <v>399</v>
      </c>
    </row>
    <row r="741" spans="1:7">
      <c r="A741" s="21">
        <v>90.000000000000995</v>
      </c>
      <c r="B741" s="59">
        <f>'3_Anzeichnungsprotokoll'!E44</f>
        <v>9</v>
      </c>
      <c r="C741" s="22">
        <v>0</v>
      </c>
      <c r="E741" s="19">
        <f t="shared" si="42"/>
        <v>6.62</v>
      </c>
      <c r="F741" s="19">
        <f t="shared" si="42"/>
        <v>1.98</v>
      </c>
      <c r="G741" s="8">
        <v>400</v>
      </c>
    </row>
    <row r="742" spans="1:7">
      <c r="A742" s="19">
        <v>90.100000000001003</v>
      </c>
      <c r="B742" s="58">
        <f>ROUND(((B$781-B$741)/40*C742+B$741),2)</f>
        <v>9.02</v>
      </c>
      <c r="C742">
        <v>1</v>
      </c>
      <c r="E742" s="19">
        <f t="shared" si="42"/>
        <v>6.63</v>
      </c>
      <c r="F742" s="19">
        <f t="shared" si="42"/>
        <v>1.98</v>
      </c>
      <c r="G742" s="8">
        <v>401</v>
      </c>
    </row>
    <row r="743" spans="1:7">
      <c r="A743" s="19">
        <v>90.200000000000998</v>
      </c>
      <c r="B743" s="58">
        <f t="shared" ref="B743:B780" si="43">ROUND(((B$781-B$741)/40*C743+B$741),2)</f>
        <v>9.0399999999999991</v>
      </c>
      <c r="C743">
        <v>2</v>
      </c>
      <c r="E743" s="19">
        <f t="shared" si="42"/>
        <v>6.64</v>
      </c>
      <c r="F743" s="19">
        <f t="shared" si="42"/>
        <v>1.98</v>
      </c>
      <c r="G743" s="8">
        <v>402</v>
      </c>
    </row>
    <row r="744" spans="1:7">
      <c r="A744" s="19">
        <v>90.300000000001006</v>
      </c>
      <c r="B744" s="58">
        <f t="shared" si="43"/>
        <v>9.06</v>
      </c>
      <c r="C744">
        <v>3</v>
      </c>
      <c r="E744" s="19">
        <f t="shared" si="42"/>
        <v>6.65</v>
      </c>
      <c r="F744" s="19">
        <f t="shared" si="42"/>
        <v>1.99</v>
      </c>
      <c r="G744" s="8">
        <v>403</v>
      </c>
    </row>
    <row r="745" spans="1:7">
      <c r="A745" s="19">
        <v>90.400000000001</v>
      </c>
      <c r="B745" s="58">
        <f t="shared" si="43"/>
        <v>9.08</v>
      </c>
      <c r="C745">
        <v>4</v>
      </c>
      <c r="E745" s="19">
        <f t="shared" si="42"/>
        <v>6.66</v>
      </c>
      <c r="F745" s="19">
        <f t="shared" si="42"/>
        <v>1.99</v>
      </c>
      <c r="G745" s="8">
        <v>404</v>
      </c>
    </row>
    <row r="746" spans="1:7">
      <c r="A746" s="19">
        <v>90.500000000000995</v>
      </c>
      <c r="B746" s="58">
        <f t="shared" si="43"/>
        <v>9.1</v>
      </c>
      <c r="C746">
        <v>5</v>
      </c>
      <c r="E746" s="19">
        <f t="shared" si="42"/>
        <v>6.67</v>
      </c>
      <c r="F746" s="19">
        <f t="shared" si="42"/>
        <v>1.99</v>
      </c>
      <c r="G746" s="8">
        <v>405</v>
      </c>
    </row>
    <row r="747" spans="1:7">
      <c r="A747" s="19">
        <v>90.600000000001003</v>
      </c>
      <c r="B747" s="58">
        <f t="shared" si="43"/>
        <v>9.1199999999999992</v>
      </c>
      <c r="C747">
        <v>6</v>
      </c>
      <c r="E747" s="19">
        <f t="shared" si="42"/>
        <v>6.69</v>
      </c>
      <c r="F747" s="19">
        <f t="shared" si="42"/>
        <v>2</v>
      </c>
      <c r="G747" s="8">
        <v>406</v>
      </c>
    </row>
    <row r="748" spans="1:7">
      <c r="A748" s="19">
        <v>90.700000000000998</v>
      </c>
      <c r="B748" s="58">
        <f t="shared" si="43"/>
        <v>9.14</v>
      </c>
      <c r="C748">
        <v>7</v>
      </c>
      <c r="E748" s="19">
        <f t="shared" si="42"/>
        <v>6.7</v>
      </c>
      <c r="F748" s="19">
        <f t="shared" si="42"/>
        <v>2</v>
      </c>
      <c r="G748" s="8">
        <v>407</v>
      </c>
    </row>
    <row r="749" spans="1:7">
      <c r="A749" s="19">
        <v>90.800000000001006</v>
      </c>
      <c r="B749" s="58">
        <f t="shared" si="43"/>
        <v>9.16</v>
      </c>
      <c r="C749">
        <v>8</v>
      </c>
      <c r="E749" s="19">
        <f t="shared" si="42"/>
        <v>6.71</v>
      </c>
      <c r="F749" s="19">
        <f t="shared" si="42"/>
        <v>2</v>
      </c>
      <c r="G749" s="8">
        <v>408</v>
      </c>
    </row>
    <row r="750" spans="1:7">
      <c r="A750" s="19">
        <v>90.900000000001</v>
      </c>
      <c r="B750" s="58">
        <f t="shared" si="43"/>
        <v>9.18</v>
      </c>
      <c r="C750">
        <v>9</v>
      </c>
      <c r="E750" s="19">
        <f t="shared" si="42"/>
        <v>6.72</v>
      </c>
      <c r="F750" s="19">
        <f t="shared" si="42"/>
        <v>2.0099999999999998</v>
      </c>
      <c r="G750" s="8">
        <v>409</v>
      </c>
    </row>
    <row r="751" spans="1:7">
      <c r="A751" s="19">
        <v>91.000000000000995</v>
      </c>
      <c r="B751" s="58">
        <f t="shared" si="43"/>
        <v>9.1999999999999993</v>
      </c>
      <c r="C751">
        <v>10</v>
      </c>
      <c r="E751" s="19">
        <f t="shared" si="42"/>
        <v>6.73</v>
      </c>
      <c r="F751" s="19">
        <f t="shared" si="42"/>
        <v>2.0099999999999998</v>
      </c>
      <c r="G751" s="8">
        <v>410</v>
      </c>
    </row>
    <row r="752" spans="1:7">
      <c r="A752" s="19">
        <v>91.100000000001003</v>
      </c>
      <c r="B752" s="58">
        <f t="shared" si="43"/>
        <v>9.2200000000000006</v>
      </c>
      <c r="C752">
        <v>11</v>
      </c>
      <c r="E752" s="19">
        <f t="shared" si="42"/>
        <v>6.74</v>
      </c>
      <c r="F752" s="19">
        <f t="shared" si="42"/>
        <v>2.0099999999999998</v>
      </c>
      <c r="G752" s="8">
        <v>411</v>
      </c>
    </row>
    <row r="753" spans="1:7">
      <c r="A753" s="19">
        <v>91.200000000000998</v>
      </c>
      <c r="B753" s="58">
        <f t="shared" si="43"/>
        <v>9.24</v>
      </c>
      <c r="C753">
        <v>12</v>
      </c>
      <c r="E753" s="19">
        <f t="shared" si="42"/>
        <v>6.76</v>
      </c>
      <c r="F753" s="19">
        <f t="shared" si="42"/>
        <v>2.02</v>
      </c>
      <c r="G753" s="8">
        <v>412</v>
      </c>
    </row>
    <row r="754" spans="1:7">
      <c r="A754" s="19">
        <v>91.300000000001006</v>
      </c>
      <c r="B754" s="58">
        <f t="shared" si="43"/>
        <v>9.26</v>
      </c>
      <c r="C754">
        <v>13</v>
      </c>
      <c r="E754" s="19">
        <f t="shared" si="42"/>
        <v>6.77</v>
      </c>
      <c r="F754" s="19">
        <f t="shared" si="42"/>
        <v>2.02</v>
      </c>
      <c r="G754" s="8">
        <v>413</v>
      </c>
    </row>
    <row r="755" spans="1:7">
      <c r="A755" s="19">
        <v>91.400000000001</v>
      </c>
      <c r="B755" s="58">
        <f t="shared" si="43"/>
        <v>9.2799999999999994</v>
      </c>
      <c r="C755">
        <v>14</v>
      </c>
      <c r="E755" s="19">
        <f t="shared" si="42"/>
        <v>6.78</v>
      </c>
      <c r="F755" s="19">
        <f t="shared" si="42"/>
        <v>2.02</v>
      </c>
      <c r="G755" s="8">
        <v>414</v>
      </c>
    </row>
    <row r="756" spans="1:7">
      <c r="A756" s="19">
        <v>91.500000000000995</v>
      </c>
      <c r="B756" s="58">
        <f t="shared" si="43"/>
        <v>9.3000000000000007</v>
      </c>
      <c r="C756">
        <v>15</v>
      </c>
      <c r="E756" s="19">
        <f t="shared" si="42"/>
        <v>6.79</v>
      </c>
      <c r="F756" s="19">
        <f t="shared" si="42"/>
        <v>2.0299999999999998</v>
      </c>
      <c r="G756" s="8">
        <v>415</v>
      </c>
    </row>
    <row r="757" spans="1:7">
      <c r="A757" s="19">
        <v>91.600000000001003</v>
      </c>
      <c r="B757" s="58">
        <f t="shared" si="43"/>
        <v>9.32</v>
      </c>
      <c r="C757">
        <v>16</v>
      </c>
      <c r="E757" s="19">
        <f t="shared" si="42"/>
        <v>6.8</v>
      </c>
      <c r="F757" s="19">
        <f t="shared" si="42"/>
        <v>2.0299999999999998</v>
      </c>
      <c r="G757" s="8">
        <v>416</v>
      </c>
    </row>
    <row r="758" spans="1:7">
      <c r="A758" s="19">
        <v>91.700000000000998</v>
      </c>
      <c r="B758" s="58">
        <f t="shared" si="43"/>
        <v>9.34</v>
      </c>
      <c r="C758">
        <v>17</v>
      </c>
      <c r="E758" s="19">
        <f t="shared" ref="E758:F789" si="44">ROUND((E$821-E$341)/480*$G758+E$341,2)</f>
        <v>6.81</v>
      </c>
      <c r="F758" s="19">
        <f t="shared" si="44"/>
        <v>2.04</v>
      </c>
      <c r="G758" s="8">
        <v>417</v>
      </c>
    </row>
    <row r="759" spans="1:7">
      <c r="A759" s="19">
        <v>91.800000000001006</v>
      </c>
      <c r="B759" s="58">
        <f t="shared" si="43"/>
        <v>9.36</v>
      </c>
      <c r="C759">
        <v>18</v>
      </c>
      <c r="E759" s="19">
        <f t="shared" si="44"/>
        <v>6.82</v>
      </c>
      <c r="F759" s="19">
        <f t="shared" si="44"/>
        <v>2.04</v>
      </c>
      <c r="G759" s="8">
        <v>418</v>
      </c>
    </row>
    <row r="760" spans="1:7">
      <c r="A760" s="19">
        <v>91.900000000001</v>
      </c>
      <c r="B760" s="58">
        <f t="shared" si="43"/>
        <v>9.3800000000000008</v>
      </c>
      <c r="C760">
        <v>19</v>
      </c>
      <c r="E760" s="19">
        <f t="shared" si="44"/>
        <v>6.84</v>
      </c>
      <c r="F760" s="19">
        <f t="shared" si="44"/>
        <v>2.04</v>
      </c>
      <c r="G760" s="8">
        <v>419</v>
      </c>
    </row>
    <row r="761" spans="1:7">
      <c r="A761" s="19">
        <v>92.000000000000995</v>
      </c>
      <c r="B761" s="58">
        <f t="shared" si="43"/>
        <v>9.4</v>
      </c>
      <c r="C761">
        <v>20</v>
      </c>
      <c r="E761" s="19">
        <f t="shared" si="44"/>
        <v>6.85</v>
      </c>
      <c r="F761" s="19">
        <f t="shared" si="44"/>
        <v>2.0499999999999998</v>
      </c>
      <c r="G761" s="8">
        <v>420</v>
      </c>
    </row>
    <row r="762" spans="1:7">
      <c r="A762" s="19">
        <v>92.100000000001003</v>
      </c>
      <c r="B762" s="58">
        <f t="shared" si="43"/>
        <v>9.42</v>
      </c>
      <c r="C762">
        <v>21</v>
      </c>
      <c r="E762" s="19">
        <f t="shared" si="44"/>
        <v>6.86</v>
      </c>
      <c r="F762" s="19">
        <f t="shared" si="44"/>
        <v>2.0499999999999998</v>
      </c>
      <c r="G762" s="8">
        <v>421</v>
      </c>
    </row>
    <row r="763" spans="1:7">
      <c r="A763" s="19">
        <v>92.200000000001097</v>
      </c>
      <c r="B763" s="58">
        <f t="shared" si="43"/>
        <v>9.44</v>
      </c>
      <c r="C763">
        <v>22</v>
      </c>
      <c r="E763" s="19">
        <f t="shared" si="44"/>
        <v>6.87</v>
      </c>
      <c r="F763" s="19">
        <f t="shared" si="44"/>
        <v>2.0499999999999998</v>
      </c>
      <c r="G763" s="8">
        <v>422</v>
      </c>
    </row>
    <row r="764" spans="1:7">
      <c r="A764" s="19">
        <v>92.300000000001006</v>
      </c>
      <c r="B764" s="58">
        <f t="shared" si="43"/>
        <v>9.4600000000000009</v>
      </c>
      <c r="C764">
        <v>23</v>
      </c>
      <c r="E764" s="19">
        <f t="shared" si="44"/>
        <v>6.88</v>
      </c>
      <c r="F764" s="19">
        <f t="shared" si="44"/>
        <v>2.06</v>
      </c>
      <c r="G764" s="8">
        <v>423</v>
      </c>
    </row>
    <row r="765" spans="1:7">
      <c r="A765" s="19">
        <v>92.400000000001</v>
      </c>
      <c r="B765" s="58">
        <f t="shared" si="43"/>
        <v>9.48</v>
      </c>
      <c r="C765">
        <v>24</v>
      </c>
      <c r="E765" s="19">
        <f t="shared" si="44"/>
        <v>6.89</v>
      </c>
      <c r="F765" s="19">
        <f t="shared" si="44"/>
        <v>2.06</v>
      </c>
      <c r="G765" s="8">
        <v>424</v>
      </c>
    </row>
    <row r="766" spans="1:7">
      <c r="A766" s="19">
        <v>92.500000000000995</v>
      </c>
      <c r="B766" s="58">
        <f t="shared" si="43"/>
        <v>9.5</v>
      </c>
      <c r="C766">
        <v>25</v>
      </c>
      <c r="E766" s="19">
        <f t="shared" si="44"/>
        <v>6.91</v>
      </c>
      <c r="F766" s="19">
        <f t="shared" si="44"/>
        <v>2.06</v>
      </c>
      <c r="G766" s="8">
        <v>425</v>
      </c>
    </row>
    <row r="767" spans="1:7">
      <c r="A767" s="19">
        <v>92.600000000001103</v>
      </c>
      <c r="B767" s="58">
        <f t="shared" si="43"/>
        <v>9.52</v>
      </c>
      <c r="C767">
        <v>26</v>
      </c>
      <c r="E767" s="19">
        <f t="shared" si="44"/>
        <v>6.92</v>
      </c>
      <c r="F767" s="19">
        <f t="shared" si="44"/>
        <v>2.0699999999999998</v>
      </c>
      <c r="G767" s="8">
        <v>426</v>
      </c>
    </row>
    <row r="768" spans="1:7">
      <c r="A768" s="19">
        <v>92.700000000001097</v>
      </c>
      <c r="B768" s="58">
        <f t="shared" si="43"/>
        <v>9.5399999999999991</v>
      </c>
      <c r="C768">
        <v>27</v>
      </c>
      <c r="E768" s="19">
        <f t="shared" si="44"/>
        <v>6.93</v>
      </c>
      <c r="F768" s="19">
        <f t="shared" si="44"/>
        <v>2.0699999999999998</v>
      </c>
      <c r="G768" s="8">
        <v>427</v>
      </c>
    </row>
    <row r="769" spans="1:7">
      <c r="A769" s="19">
        <v>92.800000000001006</v>
      </c>
      <c r="B769" s="58">
        <f t="shared" si="43"/>
        <v>9.56</v>
      </c>
      <c r="C769">
        <v>28</v>
      </c>
      <c r="E769" s="19">
        <f t="shared" si="44"/>
        <v>6.94</v>
      </c>
      <c r="F769" s="19">
        <f t="shared" si="44"/>
        <v>2.0699999999999998</v>
      </c>
      <c r="G769" s="8">
        <v>428</v>
      </c>
    </row>
    <row r="770" spans="1:7">
      <c r="A770" s="19">
        <v>92.9000000000011</v>
      </c>
      <c r="B770" s="58">
        <f t="shared" si="43"/>
        <v>9.58</v>
      </c>
      <c r="C770">
        <v>29</v>
      </c>
      <c r="E770" s="19">
        <f t="shared" si="44"/>
        <v>6.95</v>
      </c>
      <c r="F770" s="19">
        <f t="shared" si="44"/>
        <v>2.08</v>
      </c>
      <c r="G770" s="8">
        <v>429</v>
      </c>
    </row>
    <row r="771" spans="1:7">
      <c r="A771" s="19">
        <v>93.000000000001094</v>
      </c>
      <c r="B771" s="58">
        <f t="shared" si="43"/>
        <v>9.6</v>
      </c>
      <c r="C771">
        <v>30</v>
      </c>
      <c r="E771" s="19">
        <f t="shared" si="44"/>
        <v>6.96</v>
      </c>
      <c r="F771" s="19">
        <f t="shared" si="44"/>
        <v>2.08</v>
      </c>
      <c r="G771" s="8">
        <v>430</v>
      </c>
    </row>
    <row r="772" spans="1:7">
      <c r="A772" s="19">
        <v>93.100000000001103</v>
      </c>
      <c r="B772" s="58">
        <f t="shared" si="43"/>
        <v>9.6199999999999992</v>
      </c>
      <c r="C772">
        <v>31</v>
      </c>
      <c r="E772" s="19">
        <f t="shared" si="44"/>
        <v>6.97</v>
      </c>
      <c r="F772" s="19">
        <f t="shared" si="44"/>
        <v>2.09</v>
      </c>
      <c r="G772" s="8">
        <v>431</v>
      </c>
    </row>
    <row r="773" spans="1:7">
      <c r="A773" s="19">
        <v>93.200000000001097</v>
      </c>
      <c r="B773" s="58">
        <f t="shared" si="43"/>
        <v>9.64</v>
      </c>
      <c r="C773">
        <v>32</v>
      </c>
      <c r="E773" s="19">
        <f t="shared" si="44"/>
        <v>6.99</v>
      </c>
      <c r="F773" s="19">
        <f t="shared" si="44"/>
        <v>2.09</v>
      </c>
      <c r="G773" s="8">
        <v>432</v>
      </c>
    </row>
    <row r="774" spans="1:7">
      <c r="A774" s="19">
        <v>93.300000000001106</v>
      </c>
      <c r="B774" s="58">
        <f t="shared" si="43"/>
        <v>9.66</v>
      </c>
      <c r="C774">
        <v>33</v>
      </c>
      <c r="E774" s="19">
        <f t="shared" si="44"/>
        <v>7</v>
      </c>
      <c r="F774" s="19">
        <f t="shared" si="44"/>
        <v>2.09</v>
      </c>
      <c r="G774" s="8">
        <v>433</v>
      </c>
    </row>
    <row r="775" spans="1:7">
      <c r="A775" s="19">
        <v>93.4000000000011</v>
      </c>
      <c r="B775" s="58">
        <f t="shared" si="43"/>
        <v>9.68</v>
      </c>
      <c r="C775">
        <v>34</v>
      </c>
      <c r="E775" s="19">
        <f t="shared" si="44"/>
        <v>7.01</v>
      </c>
      <c r="F775" s="19">
        <f t="shared" si="44"/>
        <v>2.1</v>
      </c>
      <c r="G775" s="8">
        <v>434</v>
      </c>
    </row>
    <row r="776" spans="1:7">
      <c r="A776" s="19">
        <v>93.500000000001094</v>
      </c>
      <c r="B776" s="58">
        <f t="shared" si="43"/>
        <v>9.6999999999999993</v>
      </c>
      <c r="C776">
        <v>35</v>
      </c>
      <c r="E776" s="19">
        <f t="shared" si="44"/>
        <v>7.02</v>
      </c>
      <c r="F776" s="19">
        <f t="shared" si="44"/>
        <v>2.1</v>
      </c>
      <c r="G776" s="8">
        <v>435</v>
      </c>
    </row>
    <row r="777" spans="1:7">
      <c r="A777" s="19">
        <v>93.600000000001103</v>
      </c>
      <c r="B777" s="58">
        <f t="shared" si="43"/>
        <v>9.7200000000000006</v>
      </c>
      <c r="C777">
        <v>36</v>
      </c>
      <c r="E777" s="19">
        <f t="shared" si="44"/>
        <v>7.03</v>
      </c>
      <c r="F777" s="19">
        <f t="shared" si="44"/>
        <v>2.1</v>
      </c>
      <c r="G777" s="8">
        <v>436</v>
      </c>
    </row>
    <row r="778" spans="1:7">
      <c r="A778" s="19">
        <v>93.700000000001097</v>
      </c>
      <c r="B778" s="58">
        <f t="shared" si="43"/>
        <v>9.74</v>
      </c>
      <c r="C778">
        <v>37</v>
      </c>
      <c r="E778" s="19">
        <f t="shared" si="44"/>
        <v>7.04</v>
      </c>
      <c r="F778" s="19">
        <f t="shared" si="44"/>
        <v>2.11</v>
      </c>
      <c r="G778" s="8">
        <v>437</v>
      </c>
    </row>
    <row r="779" spans="1:7">
      <c r="A779" s="19">
        <v>93.800000000001106</v>
      </c>
      <c r="B779" s="58">
        <f t="shared" si="43"/>
        <v>9.76</v>
      </c>
      <c r="C779">
        <v>38</v>
      </c>
      <c r="E779" s="19">
        <f t="shared" si="44"/>
        <v>7.06</v>
      </c>
      <c r="F779" s="19">
        <f t="shared" si="44"/>
        <v>2.11</v>
      </c>
      <c r="G779" s="8">
        <v>438</v>
      </c>
    </row>
    <row r="780" spans="1:7">
      <c r="A780" s="19">
        <v>93.9000000000011</v>
      </c>
      <c r="B780" s="58">
        <f t="shared" si="43"/>
        <v>9.7799999999999994</v>
      </c>
      <c r="C780">
        <v>39</v>
      </c>
      <c r="E780" s="19">
        <f t="shared" si="44"/>
        <v>7.07</v>
      </c>
      <c r="F780" s="19">
        <f t="shared" si="44"/>
        <v>2.11</v>
      </c>
      <c r="G780" s="8">
        <v>439</v>
      </c>
    </row>
    <row r="781" spans="1:7">
      <c r="A781" s="21">
        <v>94.000000000001094</v>
      </c>
      <c r="B781" s="59">
        <f>'3_Anzeichnungsprotokoll'!E45</f>
        <v>9.8000000000000007</v>
      </c>
      <c r="C781" s="22">
        <v>0</v>
      </c>
      <c r="E781" s="19">
        <f t="shared" si="44"/>
        <v>7.08</v>
      </c>
      <c r="F781" s="19">
        <f t="shared" si="44"/>
        <v>2.12</v>
      </c>
      <c r="G781" s="8">
        <v>440</v>
      </c>
    </row>
    <row r="782" spans="1:7">
      <c r="A782" s="19">
        <v>94.100000000001103</v>
      </c>
      <c r="B782" s="58">
        <f>ROUND(((B$821-B$781)/40*C782+B$781),2)</f>
        <v>9.82</v>
      </c>
      <c r="C782">
        <v>1</v>
      </c>
      <c r="E782" s="19">
        <f t="shared" si="44"/>
        <v>7.09</v>
      </c>
      <c r="F782" s="19">
        <f t="shared" si="44"/>
        <v>2.12</v>
      </c>
      <c r="G782" s="8">
        <v>441</v>
      </c>
    </row>
    <row r="783" spans="1:7">
      <c r="A783" s="19">
        <v>94.200000000001097</v>
      </c>
      <c r="B783" s="58">
        <f t="shared" ref="B783:B820" si="45">ROUND(((B$821-B$781)/40*C783+B$781),2)</f>
        <v>9.84</v>
      </c>
      <c r="C783">
        <v>2</v>
      </c>
      <c r="E783" s="19">
        <f t="shared" si="44"/>
        <v>7.1</v>
      </c>
      <c r="F783" s="19">
        <f t="shared" si="44"/>
        <v>2.12</v>
      </c>
      <c r="G783" s="8">
        <v>442</v>
      </c>
    </row>
    <row r="784" spans="1:7">
      <c r="A784" s="19">
        <v>94.300000000001106</v>
      </c>
      <c r="B784" s="58">
        <f t="shared" si="45"/>
        <v>9.86</v>
      </c>
      <c r="C784">
        <v>3</v>
      </c>
      <c r="E784" s="19">
        <f t="shared" si="44"/>
        <v>7.11</v>
      </c>
      <c r="F784" s="19">
        <f t="shared" si="44"/>
        <v>2.13</v>
      </c>
      <c r="G784" s="8">
        <v>443</v>
      </c>
    </row>
    <row r="785" spans="1:7">
      <c r="A785" s="19">
        <v>94.4000000000011</v>
      </c>
      <c r="B785" s="58">
        <f t="shared" si="45"/>
        <v>9.8800000000000008</v>
      </c>
      <c r="C785">
        <v>4</v>
      </c>
      <c r="E785" s="19">
        <f t="shared" si="44"/>
        <v>7.12</v>
      </c>
      <c r="F785" s="19">
        <f t="shared" si="44"/>
        <v>2.13</v>
      </c>
      <c r="G785" s="8">
        <v>444</v>
      </c>
    </row>
    <row r="786" spans="1:7">
      <c r="A786" s="19">
        <v>94.500000000001094</v>
      </c>
      <c r="B786" s="58">
        <f t="shared" si="45"/>
        <v>9.9</v>
      </c>
      <c r="C786">
        <v>5</v>
      </c>
      <c r="E786" s="19">
        <f t="shared" si="44"/>
        <v>7.14</v>
      </c>
      <c r="F786" s="19">
        <f t="shared" si="44"/>
        <v>2.14</v>
      </c>
      <c r="G786" s="8">
        <v>445</v>
      </c>
    </row>
    <row r="787" spans="1:7">
      <c r="A787" s="19">
        <v>94.600000000001103</v>
      </c>
      <c r="B787" s="58">
        <f t="shared" si="45"/>
        <v>9.92</v>
      </c>
      <c r="C787">
        <v>6</v>
      </c>
      <c r="E787" s="19">
        <f t="shared" si="44"/>
        <v>7.15</v>
      </c>
      <c r="F787" s="19">
        <f t="shared" si="44"/>
        <v>2.14</v>
      </c>
      <c r="G787" s="8">
        <v>446</v>
      </c>
    </row>
    <row r="788" spans="1:7">
      <c r="A788" s="19">
        <v>94.700000000001097</v>
      </c>
      <c r="B788" s="58">
        <f t="shared" si="45"/>
        <v>9.94</v>
      </c>
      <c r="C788">
        <v>7</v>
      </c>
      <c r="E788" s="19">
        <f t="shared" si="44"/>
        <v>7.16</v>
      </c>
      <c r="F788" s="19">
        <f t="shared" si="44"/>
        <v>2.14</v>
      </c>
      <c r="G788" s="8">
        <v>447</v>
      </c>
    </row>
    <row r="789" spans="1:7">
      <c r="A789" s="19">
        <v>94.800000000001106</v>
      </c>
      <c r="B789" s="58">
        <f t="shared" si="45"/>
        <v>9.9600000000000009</v>
      </c>
      <c r="C789">
        <v>8</v>
      </c>
      <c r="E789" s="19">
        <f t="shared" si="44"/>
        <v>7.17</v>
      </c>
      <c r="F789" s="19">
        <f t="shared" si="44"/>
        <v>2.15</v>
      </c>
      <c r="G789" s="8">
        <v>448</v>
      </c>
    </row>
    <row r="790" spans="1:7">
      <c r="A790" s="19">
        <v>94.9000000000011</v>
      </c>
      <c r="B790" s="58">
        <f t="shared" si="45"/>
        <v>9.98</v>
      </c>
      <c r="C790">
        <v>9</v>
      </c>
      <c r="E790" s="19">
        <f t="shared" ref="E790:F819" si="46">ROUND((E$821-E$341)/480*$G790+E$341,2)</f>
        <v>7.18</v>
      </c>
      <c r="F790" s="19">
        <f t="shared" si="46"/>
        <v>2.15</v>
      </c>
      <c r="G790" s="8">
        <v>449</v>
      </c>
    </row>
    <row r="791" spans="1:7">
      <c r="A791" s="19">
        <v>95.000000000001094</v>
      </c>
      <c r="B791" s="58">
        <f t="shared" si="45"/>
        <v>10</v>
      </c>
      <c r="C791">
        <v>10</v>
      </c>
      <c r="E791" s="19">
        <f t="shared" si="46"/>
        <v>7.19</v>
      </c>
      <c r="F791" s="19">
        <f t="shared" si="46"/>
        <v>2.15</v>
      </c>
      <c r="G791" s="8">
        <v>450</v>
      </c>
    </row>
    <row r="792" spans="1:7">
      <c r="A792" s="19">
        <v>95.100000000001103</v>
      </c>
      <c r="B792" s="58">
        <f t="shared" si="45"/>
        <v>10.02</v>
      </c>
      <c r="C792">
        <v>11</v>
      </c>
      <c r="E792" s="19">
        <f t="shared" si="46"/>
        <v>7.21</v>
      </c>
      <c r="F792" s="19">
        <f t="shared" si="46"/>
        <v>2.16</v>
      </c>
      <c r="G792" s="8">
        <v>451</v>
      </c>
    </row>
    <row r="793" spans="1:7">
      <c r="A793" s="19">
        <v>95.200000000001097</v>
      </c>
      <c r="B793" s="58">
        <f t="shared" si="45"/>
        <v>10.039999999999999</v>
      </c>
      <c r="C793">
        <v>12</v>
      </c>
      <c r="E793" s="19">
        <f t="shared" si="46"/>
        <v>7.22</v>
      </c>
      <c r="F793" s="19">
        <f t="shared" si="46"/>
        <v>2.16</v>
      </c>
      <c r="G793" s="8">
        <v>452</v>
      </c>
    </row>
    <row r="794" spans="1:7">
      <c r="A794" s="19">
        <v>95.300000000001106</v>
      </c>
      <c r="B794" s="58">
        <f t="shared" si="45"/>
        <v>10.06</v>
      </c>
      <c r="C794">
        <v>13</v>
      </c>
      <c r="E794" s="19">
        <f t="shared" si="46"/>
        <v>7.23</v>
      </c>
      <c r="F794" s="19">
        <f t="shared" si="46"/>
        <v>2.16</v>
      </c>
      <c r="G794" s="8">
        <v>453</v>
      </c>
    </row>
    <row r="795" spans="1:7">
      <c r="A795" s="19">
        <v>95.4000000000011</v>
      </c>
      <c r="B795" s="58">
        <f t="shared" si="45"/>
        <v>10.08</v>
      </c>
      <c r="C795">
        <v>14</v>
      </c>
      <c r="E795" s="19">
        <f t="shared" si="46"/>
        <v>7.24</v>
      </c>
      <c r="F795" s="19">
        <f t="shared" si="46"/>
        <v>2.17</v>
      </c>
      <c r="G795" s="8">
        <v>454</v>
      </c>
    </row>
    <row r="796" spans="1:7">
      <c r="A796" s="19">
        <v>95.500000000001094</v>
      </c>
      <c r="B796" s="58">
        <f t="shared" si="45"/>
        <v>10.1</v>
      </c>
      <c r="C796">
        <v>15</v>
      </c>
      <c r="E796" s="19">
        <f t="shared" si="46"/>
        <v>7.25</v>
      </c>
      <c r="F796" s="19">
        <f t="shared" si="46"/>
        <v>2.17</v>
      </c>
      <c r="G796" s="8">
        <v>455</v>
      </c>
    </row>
    <row r="797" spans="1:7">
      <c r="A797" s="19">
        <v>95.600000000001103</v>
      </c>
      <c r="B797" s="58">
        <f t="shared" si="45"/>
        <v>10.119999999999999</v>
      </c>
      <c r="C797">
        <v>16</v>
      </c>
      <c r="E797" s="19">
        <f t="shared" si="46"/>
        <v>7.26</v>
      </c>
      <c r="F797" s="19">
        <f t="shared" si="46"/>
        <v>2.17</v>
      </c>
      <c r="G797" s="8">
        <v>456</v>
      </c>
    </row>
    <row r="798" spans="1:7">
      <c r="A798" s="19">
        <v>95.700000000001097</v>
      </c>
      <c r="B798" s="58">
        <f t="shared" si="45"/>
        <v>10.14</v>
      </c>
      <c r="C798">
        <v>17</v>
      </c>
      <c r="E798" s="19">
        <f t="shared" si="46"/>
        <v>7.27</v>
      </c>
      <c r="F798" s="19">
        <f t="shared" si="46"/>
        <v>2.1800000000000002</v>
      </c>
      <c r="G798" s="8">
        <v>457</v>
      </c>
    </row>
    <row r="799" spans="1:7">
      <c r="A799" s="19">
        <v>95.800000000001106</v>
      </c>
      <c r="B799" s="58">
        <f t="shared" si="45"/>
        <v>10.16</v>
      </c>
      <c r="C799">
        <v>18</v>
      </c>
      <c r="E799" s="19">
        <f t="shared" si="46"/>
        <v>7.29</v>
      </c>
      <c r="F799" s="19">
        <f t="shared" si="46"/>
        <v>2.1800000000000002</v>
      </c>
      <c r="G799" s="8">
        <v>458</v>
      </c>
    </row>
    <row r="800" spans="1:7">
      <c r="A800" s="19">
        <v>95.9000000000011</v>
      </c>
      <c r="B800" s="58">
        <f t="shared" si="45"/>
        <v>10.18</v>
      </c>
      <c r="C800">
        <v>19</v>
      </c>
      <c r="E800" s="19">
        <f t="shared" si="46"/>
        <v>7.3</v>
      </c>
      <c r="F800" s="19">
        <f t="shared" si="46"/>
        <v>2.19</v>
      </c>
      <c r="G800" s="8">
        <v>459</v>
      </c>
    </row>
    <row r="801" spans="1:7">
      <c r="A801" s="19">
        <v>96.000000000001094</v>
      </c>
      <c r="B801" s="58">
        <f t="shared" si="45"/>
        <v>10.199999999999999</v>
      </c>
      <c r="C801">
        <v>20</v>
      </c>
      <c r="E801" s="19">
        <f t="shared" si="46"/>
        <v>7.31</v>
      </c>
      <c r="F801" s="19">
        <f t="shared" si="46"/>
        <v>2.19</v>
      </c>
      <c r="G801" s="8">
        <v>460</v>
      </c>
    </row>
    <row r="802" spans="1:7">
      <c r="A802" s="19">
        <v>96.100000000001103</v>
      </c>
      <c r="B802" s="58">
        <f t="shared" si="45"/>
        <v>10.220000000000001</v>
      </c>
      <c r="C802">
        <v>21</v>
      </c>
      <c r="E802" s="19">
        <f t="shared" si="46"/>
        <v>7.32</v>
      </c>
      <c r="F802" s="19">
        <f t="shared" si="46"/>
        <v>2.19</v>
      </c>
      <c r="G802" s="8">
        <v>461</v>
      </c>
    </row>
    <row r="803" spans="1:7">
      <c r="A803" s="19">
        <v>96.200000000001097</v>
      </c>
      <c r="B803" s="58">
        <f t="shared" si="45"/>
        <v>10.24</v>
      </c>
      <c r="C803">
        <v>22</v>
      </c>
      <c r="E803" s="19">
        <f t="shared" si="46"/>
        <v>7.33</v>
      </c>
      <c r="F803" s="19">
        <f t="shared" si="46"/>
        <v>2.2000000000000002</v>
      </c>
      <c r="G803" s="8">
        <v>462</v>
      </c>
    </row>
    <row r="804" spans="1:7">
      <c r="A804" s="19">
        <v>96.300000000001106</v>
      </c>
      <c r="B804" s="58">
        <f t="shared" si="45"/>
        <v>10.26</v>
      </c>
      <c r="C804">
        <v>23</v>
      </c>
      <c r="E804" s="19">
        <f t="shared" si="46"/>
        <v>7.34</v>
      </c>
      <c r="F804" s="19">
        <f t="shared" si="46"/>
        <v>2.2000000000000002</v>
      </c>
      <c r="G804" s="8">
        <v>463</v>
      </c>
    </row>
    <row r="805" spans="1:7">
      <c r="A805" s="19">
        <v>96.4000000000011</v>
      </c>
      <c r="B805" s="58">
        <f t="shared" si="45"/>
        <v>10.28</v>
      </c>
      <c r="C805">
        <v>24</v>
      </c>
      <c r="E805" s="19">
        <f t="shared" si="46"/>
        <v>7.36</v>
      </c>
      <c r="F805" s="19">
        <f t="shared" si="46"/>
        <v>2.2000000000000002</v>
      </c>
      <c r="G805" s="8">
        <v>464</v>
      </c>
    </row>
    <row r="806" spans="1:7">
      <c r="A806" s="19">
        <v>96.500000000001094</v>
      </c>
      <c r="B806" s="58">
        <f t="shared" si="45"/>
        <v>10.3</v>
      </c>
      <c r="C806">
        <v>25</v>
      </c>
      <c r="E806" s="19">
        <f t="shared" si="46"/>
        <v>7.37</v>
      </c>
      <c r="F806" s="19">
        <f t="shared" si="46"/>
        <v>2.21</v>
      </c>
      <c r="G806" s="8">
        <v>465</v>
      </c>
    </row>
    <row r="807" spans="1:7">
      <c r="A807" s="19">
        <v>96.600000000001103</v>
      </c>
      <c r="B807" s="58">
        <f t="shared" si="45"/>
        <v>10.32</v>
      </c>
      <c r="C807">
        <v>26</v>
      </c>
      <c r="E807" s="19">
        <f t="shared" si="46"/>
        <v>7.38</v>
      </c>
      <c r="F807" s="19">
        <f t="shared" si="46"/>
        <v>2.21</v>
      </c>
      <c r="G807" s="8">
        <v>466</v>
      </c>
    </row>
    <row r="808" spans="1:7">
      <c r="A808" s="19">
        <v>96.700000000001097</v>
      </c>
      <c r="B808" s="58">
        <f t="shared" si="45"/>
        <v>10.34</v>
      </c>
      <c r="C808">
        <v>27</v>
      </c>
      <c r="E808" s="19">
        <f t="shared" si="46"/>
        <v>7.39</v>
      </c>
      <c r="F808" s="19">
        <f t="shared" si="46"/>
        <v>2.21</v>
      </c>
      <c r="G808" s="8">
        <v>467</v>
      </c>
    </row>
    <row r="809" spans="1:7">
      <c r="A809" s="19">
        <v>96.800000000001106</v>
      </c>
      <c r="B809" s="58">
        <f t="shared" si="45"/>
        <v>10.36</v>
      </c>
      <c r="C809">
        <v>28</v>
      </c>
      <c r="E809" s="19">
        <f t="shared" si="46"/>
        <v>7.4</v>
      </c>
      <c r="F809" s="19">
        <f t="shared" si="46"/>
        <v>2.2200000000000002</v>
      </c>
      <c r="G809" s="8">
        <v>468</v>
      </c>
    </row>
    <row r="810" spans="1:7">
      <c r="A810" s="19">
        <v>96.9000000000011</v>
      </c>
      <c r="B810" s="58">
        <f t="shared" si="45"/>
        <v>10.38</v>
      </c>
      <c r="C810">
        <v>29</v>
      </c>
      <c r="E810" s="19">
        <f t="shared" si="46"/>
        <v>7.41</v>
      </c>
      <c r="F810" s="19">
        <f t="shared" si="46"/>
        <v>2.2200000000000002</v>
      </c>
      <c r="G810" s="8">
        <v>469</v>
      </c>
    </row>
    <row r="811" spans="1:7">
      <c r="A811" s="19">
        <v>97.000000000001094</v>
      </c>
      <c r="B811" s="58">
        <f t="shared" si="45"/>
        <v>10.4</v>
      </c>
      <c r="C811">
        <v>30</v>
      </c>
      <c r="E811" s="19">
        <f t="shared" si="46"/>
        <v>7.42</v>
      </c>
      <c r="F811" s="19">
        <f t="shared" si="46"/>
        <v>2.2200000000000002</v>
      </c>
      <c r="G811" s="8">
        <v>470</v>
      </c>
    </row>
    <row r="812" spans="1:7">
      <c r="A812" s="19">
        <v>97.100000000001103</v>
      </c>
      <c r="B812" s="58">
        <f t="shared" si="45"/>
        <v>10.42</v>
      </c>
      <c r="C812">
        <v>31</v>
      </c>
      <c r="E812" s="19">
        <f t="shared" si="46"/>
        <v>7.44</v>
      </c>
      <c r="F812" s="19">
        <f t="shared" si="46"/>
        <v>2.23</v>
      </c>
      <c r="G812" s="8">
        <v>471</v>
      </c>
    </row>
    <row r="813" spans="1:7">
      <c r="A813" s="19">
        <v>97.200000000001097</v>
      </c>
      <c r="B813" s="58">
        <f t="shared" si="45"/>
        <v>10.44</v>
      </c>
      <c r="C813">
        <v>32</v>
      </c>
      <c r="E813" s="19">
        <f t="shared" si="46"/>
        <v>7.45</v>
      </c>
      <c r="F813" s="19">
        <f t="shared" si="46"/>
        <v>2.23</v>
      </c>
      <c r="G813" s="8">
        <v>472</v>
      </c>
    </row>
    <row r="814" spans="1:7">
      <c r="A814" s="19">
        <v>97.300000000001106</v>
      </c>
      <c r="B814" s="58">
        <f t="shared" si="45"/>
        <v>10.46</v>
      </c>
      <c r="C814">
        <v>33</v>
      </c>
      <c r="E814" s="19">
        <f t="shared" si="46"/>
        <v>7.46</v>
      </c>
      <c r="F814" s="19">
        <f t="shared" si="46"/>
        <v>2.2400000000000002</v>
      </c>
      <c r="G814" s="8">
        <v>473</v>
      </c>
    </row>
    <row r="815" spans="1:7">
      <c r="A815" s="19">
        <v>97.4000000000011</v>
      </c>
      <c r="B815" s="58">
        <f t="shared" si="45"/>
        <v>10.48</v>
      </c>
      <c r="C815">
        <v>34</v>
      </c>
      <c r="E815" s="19">
        <f t="shared" si="46"/>
        <v>7.47</v>
      </c>
      <c r="F815" s="19">
        <f t="shared" si="46"/>
        <v>2.2400000000000002</v>
      </c>
      <c r="G815" s="8">
        <v>474</v>
      </c>
    </row>
    <row r="816" spans="1:7">
      <c r="A816" s="19">
        <v>97.500000000001094</v>
      </c>
      <c r="B816" s="58">
        <f t="shared" si="45"/>
        <v>10.5</v>
      </c>
      <c r="C816">
        <v>35</v>
      </c>
      <c r="E816" s="19">
        <f t="shared" si="46"/>
        <v>7.48</v>
      </c>
      <c r="F816" s="19">
        <f t="shared" si="46"/>
        <v>2.2400000000000002</v>
      </c>
      <c r="G816" s="8">
        <v>475</v>
      </c>
    </row>
    <row r="817" spans="1:7">
      <c r="A817" s="19">
        <v>97.600000000001103</v>
      </c>
      <c r="B817" s="58">
        <f t="shared" si="45"/>
        <v>10.52</v>
      </c>
      <c r="C817">
        <v>36</v>
      </c>
      <c r="E817" s="19">
        <f t="shared" si="46"/>
        <v>7.49</v>
      </c>
      <c r="F817" s="19">
        <f t="shared" si="46"/>
        <v>2.25</v>
      </c>
      <c r="G817" s="8">
        <v>476</v>
      </c>
    </row>
    <row r="818" spans="1:7">
      <c r="A818" s="19">
        <v>97.700000000001097</v>
      </c>
      <c r="B818" s="58">
        <f t="shared" si="45"/>
        <v>10.54</v>
      </c>
      <c r="C818">
        <v>37</v>
      </c>
      <c r="E818" s="19">
        <f t="shared" si="46"/>
        <v>7.51</v>
      </c>
      <c r="F818" s="19">
        <f t="shared" si="46"/>
        <v>2.25</v>
      </c>
      <c r="G818" s="8">
        <v>477</v>
      </c>
    </row>
    <row r="819" spans="1:7">
      <c r="A819" s="19">
        <v>97.800000000001106</v>
      </c>
      <c r="B819" s="58">
        <f t="shared" si="45"/>
        <v>10.56</v>
      </c>
      <c r="C819">
        <v>38</v>
      </c>
      <c r="E819" s="19">
        <f t="shared" si="46"/>
        <v>7.52</v>
      </c>
      <c r="F819" s="19">
        <f t="shared" si="46"/>
        <v>2.25</v>
      </c>
      <c r="G819" s="8">
        <v>478</v>
      </c>
    </row>
    <row r="820" spans="1:7">
      <c r="A820" s="19">
        <v>97.9000000000011</v>
      </c>
      <c r="B820" s="58">
        <f t="shared" si="45"/>
        <v>10.58</v>
      </c>
      <c r="C820">
        <v>39</v>
      </c>
      <c r="E820" s="19">
        <f>ROUND((E$821-E$341)/480*$G820+E$341,2)</f>
        <v>7.53</v>
      </c>
      <c r="F820" s="19">
        <f>ROUND((F$821-F$341)/480*$G820+F$341,2)</f>
        <v>2.2599999999999998</v>
      </c>
      <c r="G820" s="8">
        <v>479</v>
      </c>
    </row>
    <row r="821" spans="1:7">
      <c r="A821" s="21">
        <v>98.000000000001094</v>
      </c>
      <c r="B821" s="59">
        <f>'3_Anzeichnungsprotokoll'!E46</f>
        <v>10.6</v>
      </c>
      <c r="C821" s="22">
        <v>0</v>
      </c>
      <c r="E821" s="79">
        <v>7.54</v>
      </c>
      <c r="F821" s="79">
        <v>2.2599999999999998</v>
      </c>
      <c r="G821" s="8">
        <v>480</v>
      </c>
    </row>
    <row r="822" spans="1:7">
      <c r="A822" s="19">
        <v>98.100000000001103</v>
      </c>
      <c r="B822" s="58">
        <f>ROUND(((B$861-B$821)/40*C822+B$821),2)</f>
        <v>10.62</v>
      </c>
      <c r="C822">
        <v>1</v>
      </c>
    </row>
    <row r="823" spans="1:7">
      <c r="A823" s="19">
        <v>98.200000000001097</v>
      </c>
      <c r="B823" s="58">
        <f t="shared" ref="B823:B860" si="47">ROUND(((B$861-B$821)/40*C823+B$821),2)</f>
        <v>10.64</v>
      </c>
      <c r="C823">
        <v>2</v>
      </c>
    </row>
    <row r="824" spans="1:7">
      <c r="A824" s="19">
        <v>98.300000000001106</v>
      </c>
      <c r="B824" s="58">
        <f t="shared" si="47"/>
        <v>10.66</v>
      </c>
      <c r="C824">
        <v>3</v>
      </c>
    </row>
    <row r="825" spans="1:7">
      <c r="A825" s="19">
        <v>98.4000000000011</v>
      </c>
      <c r="B825" s="58">
        <f t="shared" si="47"/>
        <v>10.68</v>
      </c>
      <c r="C825">
        <v>4</v>
      </c>
    </row>
    <row r="826" spans="1:7">
      <c r="A826" s="19">
        <v>98.500000000001094</v>
      </c>
      <c r="B826" s="58">
        <f t="shared" si="47"/>
        <v>10.7</v>
      </c>
      <c r="C826">
        <v>5</v>
      </c>
    </row>
    <row r="827" spans="1:7">
      <c r="A827" s="19">
        <v>98.600000000001103</v>
      </c>
      <c r="B827" s="58">
        <f t="shared" si="47"/>
        <v>10.72</v>
      </c>
      <c r="C827">
        <v>6</v>
      </c>
    </row>
    <row r="828" spans="1:7">
      <c r="A828" s="19">
        <v>98.700000000001097</v>
      </c>
      <c r="B828" s="58">
        <f t="shared" si="47"/>
        <v>10.74</v>
      </c>
      <c r="C828">
        <v>7</v>
      </c>
    </row>
    <row r="829" spans="1:7">
      <c r="A829" s="19">
        <v>98.800000000001106</v>
      </c>
      <c r="B829" s="58">
        <f t="shared" si="47"/>
        <v>10.76</v>
      </c>
      <c r="C829">
        <v>8</v>
      </c>
    </row>
    <row r="830" spans="1:7">
      <c r="A830" s="19">
        <v>98.9000000000011</v>
      </c>
      <c r="B830" s="58">
        <f t="shared" si="47"/>
        <v>10.78</v>
      </c>
      <c r="C830">
        <v>9</v>
      </c>
    </row>
    <row r="831" spans="1:7">
      <c r="A831" s="19">
        <v>99.000000000001094</v>
      </c>
      <c r="B831" s="58">
        <f t="shared" si="47"/>
        <v>10.8</v>
      </c>
      <c r="C831">
        <v>10</v>
      </c>
    </row>
    <row r="832" spans="1:7">
      <c r="A832" s="19">
        <v>99.100000000001103</v>
      </c>
      <c r="B832" s="58">
        <f t="shared" si="47"/>
        <v>10.82</v>
      </c>
      <c r="C832">
        <v>11</v>
      </c>
    </row>
    <row r="833" spans="1:3">
      <c r="A833" s="19">
        <v>99.200000000001097</v>
      </c>
      <c r="B833" s="58">
        <f t="shared" si="47"/>
        <v>10.84</v>
      </c>
      <c r="C833">
        <v>12</v>
      </c>
    </row>
    <row r="834" spans="1:3">
      <c r="A834" s="19">
        <v>99.300000000001106</v>
      </c>
      <c r="B834" s="58">
        <f t="shared" si="47"/>
        <v>10.86</v>
      </c>
      <c r="C834">
        <v>13</v>
      </c>
    </row>
    <row r="835" spans="1:3">
      <c r="A835" s="19">
        <v>99.400000000001199</v>
      </c>
      <c r="B835" s="58">
        <f t="shared" si="47"/>
        <v>10.88</v>
      </c>
      <c r="C835">
        <v>14</v>
      </c>
    </row>
    <row r="836" spans="1:3">
      <c r="A836" s="19">
        <v>99.500000000001094</v>
      </c>
      <c r="B836" s="58">
        <f t="shared" si="47"/>
        <v>10.9</v>
      </c>
      <c r="C836">
        <v>15</v>
      </c>
    </row>
    <row r="837" spans="1:3">
      <c r="A837" s="19">
        <v>99.600000000001103</v>
      </c>
      <c r="B837" s="58">
        <f t="shared" si="47"/>
        <v>10.92</v>
      </c>
      <c r="C837">
        <v>16</v>
      </c>
    </row>
    <row r="838" spans="1:3">
      <c r="A838" s="19">
        <v>99.700000000001197</v>
      </c>
      <c r="B838" s="58">
        <f t="shared" si="47"/>
        <v>10.94</v>
      </c>
      <c r="C838">
        <v>17</v>
      </c>
    </row>
    <row r="839" spans="1:3">
      <c r="A839" s="19">
        <v>99.800000000001205</v>
      </c>
      <c r="B839" s="58">
        <f t="shared" si="47"/>
        <v>10.96</v>
      </c>
      <c r="C839">
        <v>18</v>
      </c>
    </row>
    <row r="840" spans="1:3">
      <c r="A840" s="19">
        <v>99.900000000001199</v>
      </c>
      <c r="B840" s="58">
        <f t="shared" si="47"/>
        <v>10.98</v>
      </c>
      <c r="C840">
        <v>19</v>
      </c>
    </row>
    <row r="841" spans="1:3">
      <c r="A841" s="19">
        <v>100.00000000000099</v>
      </c>
      <c r="B841" s="58">
        <f t="shared" si="47"/>
        <v>11</v>
      </c>
      <c r="C841">
        <v>20</v>
      </c>
    </row>
    <row r="842" spans="1:3">
      <c r="A842" s="19">
        <v>100.1</v>
      </c>
      <c r="B842" s="58">
        <f t="shared" si="47"/>
        <v>11.02</v>
      </c>
      <c r="C842">
        <v>21</v>
      </c>
    </row>
    <row r="843" spans="1:3">
      <c r="A843" s="19">
        <v>100.2</v>
      </c>
      <c r="B843" s="58">
        <f t="shared" si="47"/>
        <v>11.04</v>
      </c>
      <c r="C843">
        <v>22</v>
      </c>
    </row>
    <row r="844" spans="1:3">
      <c r="A844" s="19">
        <v>100.3</v>
      </c>
      <c r="B844" s="58">
        <f t="shared" si="47"/>
        <v>11.06</v>
      </c>
      <c r="C844">
        <v>23</v>
      </c>
    </row>
    <row r="845" spans="1:3">
      <c r="A845" s="19">
        <v>100.4</v>
      </c>
      <c r="B845" s="58">
        <f t="shared" si="47"/>
        <v>11.08</v>
      </c>
      <c r="C845">
        <v>24</v>
      </c>
    </row>
    <row r="846" spans="1:3">
      <c r="A846" s="19">
        <v>100.5</v>
      </c>
      <c r="B846" s="58">
        <f t="shared" si="47"/>
        <v>11.1</v>
      </c>
      <c r="C846">
        <v>25</v>
      </c>
    </row>
    <row r="847" spans="1:3">
      <c r="A847" s="19">
        <v>100.6</v>
      </c>
      <c r="B847" s="58">
        <f t="shared" si="47"/>
        <v>11.12</v>
      </c>
      <c r="C847">
        <v>26</v>
      </c>
    </row>
    <row r="848" spans="1:3">
      <c r="A848" s="19">
        <v>100.7</v>
      </c>
      <c r="B848" s="58">
        <f t="shared" si="47"/>
        <v>11.14</v>
      </c>
      <c r="C848">
        <v>27</v>
      </c>
    </row>
    <row r="849" spans="1:3">
      <c r="A849" s="19">
        <v>100.8</v>
      </c>
      <c r="B849" s="58">
        <f t="shared" si="47"/>
        <v>11.16</v>
      </c>
      <c r="C849">
        <v>28</v>
      </c>
    </row>
    <row r="850" spans="1:3">
      <c r="A850" s="19">
        <v>100.9</v>
      </c>
      <c r="B850" s="58">
        <f t="shared" si="47"/>
        <v>11.18</v>
      </c>
      <c r="C850">
        <v>29</v>
      </c>
    </row>
    <row r="851" spans="1:3">
      <c r="A851" s="19">
        <v>101</v>
      </c>
      <c r="B851" s="58">
        <f t="shared" si="47"/>
        <v>11.2</v>
      </c>
      <c r="C851">
        <v>30</v>
      </c>
    </row>
    <row r="852" spans="1:3">
      <c r="A852" s="19">
        <v>101.1</v>
      </c>
      <c r="B852" s="58">
        <f t="shared" si="47"/>
        <v>11.22</v>
      </c>
      <c r="C852">
        <v>31</v>
      </c>
    </row>
    <row r="853" spans="1:3">
      <c r="A853" s="19">
        <v>101.2</v>
      </c>
      <c r="B853" s="58">
        <f t="shared" si="47"/>
        <v>11.24</v>
      </c>
      <c r="C853">
        <v>32</v>
      </c>
    </row>
    <row r="854" spans="1:3">
      <c r="A854" s="19">
        <v>101.3</v>
      </c>
      <c r="B854" s="58">
        <f t="shared" si="47"/>
        <v>11.26</v>
      </c>
      <c r="C854">
        <v>33</v>
      </c>
    </row>
    <row r="855" spans="1:3">
      <c r="A855" s="19">
        <v>101.4</v>
      </c>
      <c r="B855" s="58">
        <f t="shared" si="47"/>
        <v>11.28</v>
      </c>
      <c r="C855">
        <v>34</v>
      </c>
    </row>
    <row r="856" spans="1:3">
      <c r="A856" s="19">
        <v>101.5</v>
      </c>
      <c r="B856" s="58">
        <f t="shared" si="47"/>
        <v>11.3</v>
      </c>
      <c r="C856">
        <v>35</v>
      </c>
    </row>
    <row r="857" spans="1:3">
      <c r="A857" s="19">
        <v>101.6</v>
      </c>
      <c r="B857" s="58">
        <f t="shared" si="47"/>
        <v>11.32</v>
      </c>
      <c r="C857">
        <v>36</v>
      </c>
    </row>
    <row r="858" spans="1:3">
      <c r="A858" s="19">
        <v>101.7</v>
      </c>
      <c r="B858" s="58">
        <f t="shared" si="47"/>
        <v>11.34</v>
      </c>
      <c r="C858">
        <v>37</v>
      </c>
    </row>
    <row r="859" spans="1:3">
      <c r="A859" s="19">
        <v>101.8</v>
      </c>
      <c r="B859" s="58">
        <f t="shared" si="47"/>
        <v>11.36</v>
      </c>
      <c r="C859">
        <v>38</v>
      </c>
    </row>
    <row r="860" spans="1:3">
      <c r="A860" s="19">
        <v>101.9</v>
      </c>
      <c r="B860" s="58">
        <f t="shared" si="47"/>
        <v>11.38</v>
      </c>
      <c r="C860">
        <v>39</v>
      </c>
    </row>
    <row r="861" spans="1:3">
      <c r="A861" s="19">
        <v>102</v>
      </c>
      <c r="B861" s="59">
        <f>'3_Anzeichnungsprotokoll'!E47</f>
        <v>11.4</v>
      </c>
      <c r="C861" s="22">
        <v>0</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6" tint="-0.249977111117893"/>
    <pageSetUpPr fitToPage="1"/>
  </sheetPr>
  <dimension ref="A1:Z139"/>
  <sheetViews>
    <sheetView topLeftCell="A8" zoomScaleNormal="100" workbookViewId="0">
      <selection activeCell="E8" sqref="E8"/>
    </sheetView>
  </sheetViews>
  <sheetFormatPr baseColWidth="10" defaultRowHeight="12.75"/>
  <cols>
    <col min="1" max="1" width="14.7109375" style="306" customWidth="1"/>
    <col min="2" max="4" width="14.7109375" style="10" customWidth="1"/>
    <col min="5" max="5" width="11.7109375" style="10" customWidth="1"/>
    <col min="6" max="6" width="14.140625" style="20" customWidth="1"/>
    <col min="7" max="7" width="9.7109375" style="10" customWidth="1"/>
    <col min="8" max="8" width="0.85546875" style="16" customWidth="1"/>
    <col min="9" max="9" width="11.7109375" style="10" customWidth="1"/>
    <col min="10" max="10" width="14.140625" style="10" customWidth="1"/>
    <col min="11" max="11" width="9.7109375" style="10" customWidth="1"/>
    <col min="12" max="12" width="0.85546875" style="10" customWidth="1"/>
    <col min="13" max="13" width="11.7109375" style="10" customWidth="1"/>
    <col min="14" max="14" width="14.140625" style="10" customWidth="1"/>
    <col min="15" max="16" width="9.7109375" style="10" customWidth="1"/>
    <col min="17" max="16384" width="11.42578125" style="10"/>
  </cols>
  <sheetData>
    <row r="1" spans="1:26" ht="18" customHeight="1">
      <c r="A1" s="712" t="s">
        <v>153</v>
      </c>
      <c r="B1" s="540"/>
      <c r="C1" s="746"/>
      <c r="D1" s="746"/>
      <c r="E1" s="746"/>
      <c r="F1" s="746"/>
      <c r="G1" s="746"/>
      <c r="H1" s="746"/>
      <c r="I1" s="746"/>
      <c r="J1" s="746"/>
      <c r="K1" s="746"/>
      <c r="L1" s="746"/>
      <c r="M1" s="746"/>
      <c r="N1" s="745" t="s">
        <v>286</v>
      </c>
      <c r="O1" s="745"/>
      <c r="P1" s="203"/>
      <c r="Q1" s="203"/>
      <c r="R1" s="203"/>
      <c r="S1" s="203"/>
      <c r="T1" s="203"/>
      <c r="U1" s="203"/>
      <c r="W1" s="203"/>
      <c r="X1" s="203"/>
      <c r="Y1" s="203"/>
      <c r="Z1" s="203"/>
    </row>
    <row r="2" spans="1:26" ht="18" customHeight="1">
      <c r="A2" s="540"/>
      <c r="B2" s="540"/>
      <c r="C2" s="746" t="s">
        <v>332</v>
      </c>
      <c r="D2" s="746"/>
      <c r="E2" s="746"/>
      <c r="F2" s="746"/>
      <c r="G2" s="746"/>
      <c r="H2" s="746"/>
      <c r="I2" s="746"/>
      <c r="J2" s="746"/>
      <c r="K2" s="746"/>
      <c r="L2" s="746"/>
      <c r="M2" s="746"/>
      <c r="N2" s="745" t="s">
        <v>453</v>
      </c>
      <c r="O2" s="745"/>
      <c r="P2" s="203"/>
      <c r="Q2" s="203"/>
      <c r="R2" s="203"/>
      <c r="S2" s="203"/>
      <c r="T2" s="203"/>
      <c r="U2" s="203"/>
      <c r="W2" s="203"/>
      <c r="X2" s="203"/>
      <c r="Y2" s="203"/>
      <c r="Z2" s="203"/>
    </row>
    <row r="3" spans="1:26" ht="15" customHeight="1">
      <c r="A3" s="749" t="s">
        <v>335</v>
      </c>
      <c r="B3" s="750"/>
      <c r="C3" s="750"/>
      <c r="D3" s="750"/>
      <c r="E3" s="750"/>
      <c r="F3" s="750"/>
      <c r="G3" s="750"/>
      <c r="H3" s="750"/>
      <c r="I3" s="750"/>
      <c r="J3" s="711" t="s">
        <v>157</v>
      </c>
      <c r="K3" s="748"/>
      <c r="L3" s="748"/>
      <c r="M3" s="748"/>
      <c r="N3" s="747">
        <f>'3_Anzeichnungsprotokoll'!O4</f>
        <v>0</v>
      </c>
      <c r="O3" s="747"/>
      <c r="P3" s="204"/>
      <c r="Q3" s="204"/>
      <c r="R3" s="204"/>
      <c r="S3" s="204"/>
      <c r="T3" s="204"/>
      <c r="U3" s="204"/>
      <c r="W3" s="281"/>
      <c r="X3" s="281"/>
      <c r="Y3" s="281"/>
      <c r="Z3" s="281"/>
    </row>
    <row r="4" spans="1:26" ht="13.5" customHeight="1">
      <c r="A4" s="751"/>
      <c r="B4" s="752"/>
      <c r="C4" s="752"/>
      <c r="D4" s="752"/>
      <c r="E4" s="752"/>
      <c r="F4" s="752"/>
      <c r="G4" s="752"/>
      <c r="H4" s="752"/>
      <c r="I4" s="752"/>
      <c r="J4" s="711"/>
      <c r="K4" s="748"/>
      <c r="L4" s="748"/>
      <c r="M4" s="748"/>
      <c r="N4" s="747"/>
      <c r="O4" s="747"/>
      <c r="P4" s="204"/>
      <c r="Q4" s="204"/>
      <c r="R4" s="204"/>
      <c r="S4" s="204"/>
      <c r="T4" s="204"/>
      <c r="U4" s="204"/>
    </row>
    <row r="5" spans="1:26" ht="6" customHeight="1">
      <c r="A5" s="9"/>
      <c r="B5" s="3"/>
      <c r="C5" s="3"/>
      <c r="D5" s="3"/>
      <c r="E5" s="3"/>
      <c r="F5" s="3"/>
      <c r="G5" s="3"/>
      <c r="H5" s="3"/>
      <c r="K5" s="20"/>
      <c r="L5" s="20"/>
    </row>
    <row r="6" spans="1:26" ht="18" customHeight="1">
      <c r="A6" s="743" t="str">
        <f>CONCATENATE('3_Anzeichnungsprotokoll'!A4," ",'3_Anzeichnungsprotokoll'!D4)</f>
        <v xml:space="preserve">Waldabteilung </v>
      </c>
      <c r="B6" s="744"/>
      <c r="C6" s="726" t="str">
        <f>CONCATENATE("Revier:"," ",'3_Anzeichnungsprotokoll'!D8," ",'3_Anzeichnungsprotokoll'!H8)</f>
        <v xml:space="preserve">Revier:  </v>
      </c>
      <c r="D6" s="726"/>
      <c r="E6" s="726"/>
      <c r="F6" s="726"/>
      <c r="G6" s="724" t="str">
        <f>CONCATENATE('3_Anzeichnungsprotokoll'!A10," ",'3_Anzeichnungsprotokoll'!C11," ",'3_Anzeichnungsprotokoll'!C12,"     ","Lokalname:"," ",'3_Anzeichnungsprotokoll'!D23)</f>
        <v xml:space="preserve">Trägerschaft:       Lokalname: </v>
      </c>
      <c r="H6" s="724"/>
      <c r="I6" s="724"/>
      <c r="J6" s="724"/>
      <c r="K6" s="724"/>
      <c r="L6" s="724"/>
      <c r="M6" s="724"/>
      <c r="N6" s="724"/>
      <c r="O6" s="725"/>
    </row>
    <row r="7" spans="1:26" ht="6" customHeight="1">
      <c r="A7" s="9"/>
      <c r="B7" s="3"/>
      <c r="C7" s="3"/>
      <c r="D7" s="3"/>
      <c r="E7" s="3"/>
      <c r="F7" s="3"/>
      <c r="G7" s="3"/>
      <c r="H7" s="3"/>
      <c r="K7" s="20"/>
      <c r="L7" s="20"/>
      <c r="O7" s="10">
        <v>1</v>
      </c>
    </row>
    <row r="8" spans="1:26" s="285" customFormat="1" ht="18" customHeight="1">
      <c r="A8" s="708" t="s">
        <v>405</v>
      </c>
      <c r="B8" s="709"/>
      <c r="C8" s="709"/>
      <c r="D8" s="710"/>
      <c r="E8" s="278">
        <v>1</v>
      </c>
      <c r="F8" s="282" t="s">
        <v>10</v>
      </c>
      <c r="G8" s="283" t="str">
        <f>IF(F9&gt;0,IF(F9&lt;30,'Pauschalansätze etc.'!$B$58,IF(F9&lt;=35,'Pauschalansätze etc.'!$B$59,IF(F9&lt;=40,'Pauschalansätze etc.'!$B$60,IF(F9&lt;=50,'Pauschalansätze etc.'!$B$61,IF(F9&gt;50,'Pauschalansätze etc.'!$B$62))))),0)</f>
        <v>&gt;51cm</v>
      </c>
      <c r="H8" s="284"/>
      <c r="I8" s="278">
        <v>1</v>
      </c>
      <c r="J8" s="282" t="s">
        <v>10</v>
      </c>
      <c r="K8" s="318" t="str">
        <f>IF(J9&gt;0,IF(J9&lt;30,'Pauschalansätze etc.'!$B$58,IF(J9&lt;=35,'Pauschalansätze etc.'!$B$59,IF(J9&lt;=40,'Pauschalansätze etc.'!$B$60,IF(J9&lt;=50,'Pauschalansätze etc.'!$B$61,IF(J9&gt;50,'Pauschalansätze etc.'!$B$62))))),0)</f>
        <v>&gt;51cm</v>
      </c>
      <c r="L8" s="320"/>
      <c r="M8" s="319">
        <v>1</v>
      </c>
      <c r="N8" s="282" t="s">
        <v>10</v>
      </c>
      <c r="O8" s="283" t="str">
        <f>IF(N9&gt;0,IF(N9&lt;30,'Pauschalansätze etc.'!$B$58,IF(N9&lt;=35,'Pauschalansätze etc.'!$B$59,IF(N9&lt;=40,'Pauschalansätze etc.'!$B$60,IF(N9&lt;=50,'Pauschalansätze etc.'!$B$61,IF(N9&gt;50,'Pauschalansätze etc.'!$B$62))))),0)</f>
        <v>&gt;51cm</v>
      </c>
    </row>
    <row r="9" spans="1:26" ht="25.5" hidden="1" customHeight="1">
      <c r="A9" s="247"/>
      <c r="B9" s="247"/>
      <c r="C9" s="247"/>
      <c r="D9" s="247"/>
      <c r="E9" s="247"/>
      <c r="F9" s="248" t="str">
        <f>'3_Anzeichnungsprotokoll'!C61</f>
        <v/>
      </c>
      <c r="G9" s="249">
        <f>IF(F9=0,1,IF(F9&lt;30,1,IF(F9&lt;=35,2,IF(F9&lt;=40,3,IF(F9&lt;=50,4,IF(F9&gt;50,5))))))</f>
        <v>5</v>
      </c>
      <c r="H9" s="236"/>
      <c r="I9" s="286">
        <v>1</v>
      </c>
      <c r="J9" s="287" t="str">
        <f>'3_Anzeichnungsprotokoll'!G61</f>
        <v/>
      </c>
      <c r="K9" s="249">
        <f>IF(J9=0,1,IF(J9&lt;30,1,IF(J9&lt;=35,2,IF(J9&lt;=40,3,IF(J9&lt;=50,4,IF(J9&gt;50,5))))))</f>
        <v>5</v>
      </c>
      <c r="L9" s="235"/>
      <c r="M9" s="288"/>
      <c r="N9" s="287" t="str">
        <f>'3_Anzeichnungsprotokoll'!L61</f>
        <v/>
      </c>
      <c r="O9" s="249">
        <f>IF(N9=0,1,IF(N9&lt;30,1,IF(N9&lt;=35,2,IF(N9&lt;=40,3,IF(N9&lt;=50,4,IF(N9&gt;50,5))))))</f>
        <v>5</v>
      </c>
    </row>
    <row r="10" spans="1:26" ht="18" customHeight="1">
      <c r="A10" s="722" t="s">
        <v>17</v>
      </c>
      <c r="B10" s="722"/>
      <c r="C10" s="722"/>
      <c r="D10" s="722"/>
      <c r="E10" s="721" t="s">
        <v>384</v>
      </c>
      <c r="F10" s="721"/>
      <c r="G10" s="250" t="s">
        <v>24</v>
      </c>
      <c r="H10" s="206"/>
      <c r="I10" s="721" t="s">
        <v>385</v>
      </c>
      <c r="J10" s="721"/>
      <c r="K10" s="250" t="s">
        <v>24</v>
      </c>
      <c r="L10" s="206"/>
      <c r="M10" s="721" t="s">
        <v>386</v>
      </c>
      <c r="N10" s="721"/>
      <c r="O10" s="250" t="s">
        <v>24</v>
      </c>
    </row>
    <row r="11" spans="1:26" ht="18" customHeight="1">
      <c r="A11" s="723" t="s">
        <v>341</v>
      </c>
      <c r="B11" s="723"/>
      <c r="C11" s="723"/>
      <c r="D11" s="723"/>
      <c r="E11" s="65" t="b">
        <v>0</v>
      </c>
      <c r="F11" s="279"/>
      <c r="G11" s="243">
        <f>IF($E11=TRUE,INDEX('Pauschalansätze etc.'!$F$6:$J$9,$E$8,$G$9),0)</f>
        <v>0</v>
      </c>
      <c r="H11" s="113"/>
      <c r="I11" s="65" t="b">
        <v>0</v>
      </c>
      <c r="J11" s="279"/>
      <c r="K11" s="243">
        <f>IF($I11=TRUE,INDEX('Pauschalansätze etc.'!$F$6:$J$9,$I$8,$K$9),0)</f>
        <v>0</v>
      </c>
      <c r="L11" s="113"/>
      <c r="M11" s="65" t="b">
        <v>0</v>
      </c>
      <c r="N11" s="279"/>
      <c r="O11" s="243">
        <f>IF($M11=TRUE,INDEX('Pauschalansätze etc.'!$F$6:$J$9,$M$8,$O$9),0)</f>
        <v>0</v>
      </c>
    </row>
    <row r="12" spans="1:26" s="234" customFormat="1" ht="27" customHeight="1">
      <c r="A12" s="719" t="s">
        <v>340</v>
      </c>
      <c r="B12" s="719"/>
      <c r="C12" s="719"/>
      <c r="D12" s="719"/>
      <c r="E12" s="316">
        <v>5</v>
      </c>
      <c r="F12" s="280" t="str">
        <f>IF(AND(E12=1),"im Grundwert","")</f>
        <v/>
      </c>
      <c r="G12" s="270">
        <f>IF($E12=5,0,INDEX('Pauschalansätze etc.'!$F$14:$J$18,$E$12,$G$9))</f>
        <v>0</v>
      </c>
      <c r="H12" s="271"/>
      <c r="I12" s="316">
        <v>5</v>
      </c>
      <c r="J12" s="280" t="str">
        <f>IF(AND(I12=1),"im Grundwert","")</f>
        <v/>
      </c>
      <c r="K12" s="270">
        <f>IF($I12=5,0,INDEX('Pauschalansätze etc.'!$F$14:$J$18,$I$12,$K$9))</f>
        <v>0</v>
      </c>
      <c r="L12" s="271"/>
      <c r="M12" s="212">
        <v>5</v>
      </c>
      <c r="N12" s="280" t="str">
        <f>IF(AND(M12=1),"im Grundwert","")</f>
        <v/>
      </c>
      <c r="O12" s="270">
        <f>IF($M12=5,0,INDEX('Pauschalansätze etc.'!$F$14:$J$18,$M$12,$O$9))</f>
        <v>0</v>
      </c>
    </row>
    <row r="13" spans="1:26" s="234" customFormat="1" ht="39" customHeight="1">
      <c r="A13" s="719" t="s">
        <v>342</v>
      </c>
      <c r="B13" s="719"/>
      <c r="C13" s="719"/>
      <c r="D13" s="719"/>
      <c r="E13" s="272" t="b">
        <v>0</v>
      </c>
      <c r="F13" s="96">
        <v>1</v>
      </c>
      <c r="G13" s="273">
        <f>IF($E$13=TRUE,INDEX('Pauschalansätze etc.'!$F$22:$J$25,$E$8,$G$9)*$F$13,0)</f>
        <v>0</v>
      </c>
      <c r="H13" s="274"/>
      <c r="I13" s="272" t="b">
        <v>0</v>
      </c>
      <c r="J13" s="96">
        <v>1</v>
      </c>
      <c r="K13" s="273">
        <f>IF($I$13=TRUE,INDEX('Pauschalansätze etc.'!$F$22:$J$25,$I$8,$K$9)*$J$13,0)</f>
        <v>0</v>
      </c>
      <c r="L13" s="274"/>
      <c r="M13" s="272" t="b">
        <v>0</v>
      </c>
      <c r="N13" s="96">
        <v>1</v>
      </c>
      <c r="O13" s="273">
        <f>IF($M$13=TRUE,INDEX('Pauschalansätze etc.'!$F$22:$J$25,$M$8,$O$9)*$N$13,0)</f>
        <v>0</v>
      </c>
    </row>
    <row r="14" spans="1:26" s="290" customFormat="1" ht="18" customHeight="1">
      <c r="A14" s="718" t="s">
        <v>337</v>
      </c>
      <c r="B14" s="718"/>
      <c r="C14" s="718"/>
      <c r="D14" s="718"/>
      <c r="E14" s="289"/>
      <c r="F14" s="29"/>
      <c r="G14" s="30">
        <f>SUM(G11:G13)</f>
        <v>0</v>
      </c>
      <c r="H14" s="206"/>
      <c r="I14" s="289"/>
      <c r="J14" s="29"/>
      <c r="K14" s="30">
        <f>SUM(K11:K13)</f>
        <v>0</v>
      </c>
      <c r="L14" s="206"/>
      <c r="M14" s="289"/>
      <c r="N14" s="29"/>
      <c r="O14" s="30">
        <f>SUM(O11:O13)</f>
        <v>0</v>
      </c>
    </row>
    <row r="15" spans="1:26" ht="27" customHeight="1">
      <c r="A15" s="720" t="s">
        <v>343</v>
      </c>
      <c r="B15" s="720"/>
      <c r="C15" s="720"/>
      <c r="D15" s="720"/>
      <c r="E15" s="66">
        <v>5</v>
      </c>
      <c r="F15" s="311">
        <f>IF(AND(E15=1),0,IF(AND(E15=2),0.1,IF(AND(E15=3),0.2,IF(AND(E15=4),0.3,0))))</f>
        <v>0</v>
      </c>
      <c r="G15" s="32">
        <f>G14*F15</f>
        <v>0</v>
      </c>
      <c r="H15" s="237"/>
      <c r="I15" s="66">
        <v>5</v>
      </c>
      <c r="J15" s="311">
        <f>IF(AND(I15=1),0,IF(AND(I15=2),0.1,IF(AND(I15=3),0.2,IF(AND(I15=4),0.3,0))))</f>
        <v>0</v>
      </c>
      <c r="K15" s="32">
        <f>K14*J15</f>
        <v>0</v>
      </c>
      <c r="L15" s="237"/>
      <c r="M15" s="66">
        <v>5</v>
      </c>
      <c r="N15" s="311">
        <f>IF(AND(M15=1),0,IF(AND(M15=2),0.1,IF(AND(M15=3),0.2,IF(AND(M15=4),0.3,0))))</f>
        <v>0</v>
      </c>
      <c r="O15" s="32">
        <f>O14*N15</f>
        <v>0</v>
      </c>
    </row>
    <row r="16" spans="1:26" s="46" customFormat="1" ht="18" customHeight="1">
      <c r="A16" s="718" t="s">
        <v>339</v>
      </c>
      <c r="B16" s="718"/>
      <c r="C16" s="718"/>
      <c r="D16" s="718"/>
      <c r="E16" s="239" t="str">
        <f>'3_Anzeichnungsprotokoll'!C62</f>
        <v/>
      </c>
      <c r="F16" s="30" t="s">
        <v>27</v>
      </c>
      <c r="G16" s="33">
        <f>ROUND(SUM(G14:G15)/5,2)*5</f>
        <v>0</v>
      </c>
      <c r="H16" s="207"/>
      <c r="I16" s="239" t="str">
        <f>'3_Anzeichnungsprotokoll'!G62</f>
        <v/>
      </c>
      <c r="J16" s="30" t="s">
        <v>27</v>
      </c>
      <c r="K16" s="33">
        <f>ROUND(SUM(K14:K15)/5,2)*5</f>
        <v>0</v>
      </c>
      <c r="L16" s="207"/>
      <c r="M16" s="239" t="str">
        <f>'3_Anzeichnungsprotokoll'!K62</f>
        <v/>
      </c>
      <c r="N16" s="30" t="s">
        <v>27</v>
      </c>
      <c r="O16" s="33">
        <f>ROUND(SUM(O14:O15)/5,2)*5</f>
        <v>0</v>
      </c>
    </row>
    <row r="17" spans="1:16" ht="6" customHeight="1">
      <c r="A17" s="713"/>
      <c r="B17" s="713"/>
      <c r="C17" s="713"/>
      <c r="D17" s="713"/>
      <c r="E17" s="35"/>
      <c r="F17" s="31"/>
      <c r="G17" s="34"/>
      <c r="H17" s="207"/>
    </row>
    <row r="18" spans="1:16" ht="40.5" customHeight="1">
      <c r="A18" s="727" t="s">
        <v>344</v>
      </c>
      <c r="B18" s="728"/>
      <c r="C18" s="728"/>
      <c r="D18" s="728"/>
      <c r="E18" s="728"/>
      <c r="F18" s="291" t="s">
        <v>27</v>
      </c>
      <c r="G18" s="242" t="s">
        <v>42</v>
      </c>
      <c r="H18" s="206"/>
      <c r="I18" s="727" t="s">
        <v>347</v>
      </c>
      <c r="J18" s="728"/>
      <c r="K18" s="728"/>
      <c r="L18" s="728"/>
      <c r="M18" s="728"/>
      <c r="N18" s="292" t="s">
        <v>390</v>
      </c>
      <c r="O18" s="250" t="s">
        <v>399</v>
      </c>
    </row>
    <row r="19" spans="1:16" s="234" customFormat="1" ht="27" customHeight="1">
      <c r="A19" s="714" t="s">
        <v>359</v>
      </c>
      <c r="B19" s="715"/>
      <c r="C19" s="715"/>
      <c r="D19" s="716"/>
      <c r="E19" s="241">
        <v>6</v>
      </c>
      <c r="F19" s="240" t="str">
        <f>'3_Anzeichnungsprotokoll'!O62</f>
        <v/>
      </c>
      <c r="G19" s="213">
        <f>IF(AND($E19=6),0,IF(AND($F19&gt;0),INDEX('Pauschalansätze etc.'!$N$6:$R$10,$E19,$G$9),0))</f>
        <v>0</v>
      </c>
      <c r="H19" s="238"/>
      <c r="I19" s="714" t="s">
        <v>397</v>
      </c>
      <c r="J19" s="717"/>
      <c r="K19" s="717"/>
      <c r="L19" s="717"/>
      <c r="M19" s="212" t="b">
        <v>0</v>
      </c>
      <c r="N19" s="313">
        <v>0</v>
      </c>
      <c r="O19" s="213">
        <f>IF($N19=0,,INDEX('Pauschalansätze etc.'!U6:Y6,1,$G$9)*1)</f>
        <v>0</v>
      </c>
    </row>
    <row r="20" spans="1:16" s="234" customFormat="1" ht="27" customHeight="1">
      <c r="A20" s="714" t="s">
        <v>358</v>
      </c>
      <c r="B20" s="715"/>
      <c r="C20" s="715"/>
      <c r="D20" s="716"/>
      <c r="E20" s="241">
        <v>6</v>
      </c>
      <c r="F20" s="240" t="str">
        <f>'3_Anzeichnungsprotokoll'!S62</f>
        <v/>
      </c>
      <c r="G20" s="213">
        <f>IF(AND($E20=6),0,IF(AND($F20&gt;0),INDEX('Pauschalansätze etc.'!$N$6:$R$10,$E20,$G$9),0))</f>
        <v>0</v>
      </c>
      <c r="H20" s="238"/>
      <c r="I20" s="714" t="s">
        <v>398</v>
      </c>
      <c r="J20" s="717"/>
      <c r="K20" s="717"/>
      <c r="L20" s="717"/>
      <c r="M20" s="212" t="b">
        <v>0</v>
      </c>
      <c r="N20" s="313">
        <v>0</v>
      </c>
      <c r="O20" s="213">
        <f>IF($N20=0,0,INDEX('Pauschalansätze etc.'!U7:Y7,1,$G$9)*1)</f>
        <v>0</v>
      </c>
    </row>
    <row r="21" spans="1:16" s="234" customFormat="1" ht="53.25" customHeight="1">
      <c r="A21" s="719" t="s">
        <v>345</v>
      </c>
      <c r="B21" s="734"/>
      <c r="C21" s="734"/>
      <c r="D21" s="734"/>
      <c r="E21" s="241" t="b">
        <v>0</v>
      </c>
      <c r="F21" s="240" t="str">
        <f>'3_Anzeichnungsprotokoll'!W62</f>
        <v/>
      </c>
      <c r="G21" s="213">
        <f>IF(AND($E21=FALSE),0,IF(AND($F21&gt;0),INDEX('Pauschalansätze etc.'!$N$15:$R$19,1,$G$9),0))</f>
        <v>0</v>
      </c>
      <c r="H21" s="238"/>
      <c r="I21" s="714" t="s">
        <v>369</v>
      </c>
      <c r="J21" s="717"/>
      <c r="K21" s="717"/>
      <c r="L21" s="717"/>
      <c r="M21" s="212" t="b">
        <v>0</v>
      </c>
      <c r="N21" s="313">
        <v>0</v>
      </c>
      <c r="O21" s="213">
        <f>IF($N21=0,0,INDEX('Pauschalansätze etc.'!U8:Y8,1,$G$9)*1)</f>
        <v>0</v>
      </c>
    </row>
    <row r="22" spans="1:16" s="234" customFormat="1" ht="27" customHeight="1">
      <c r="A22" s="735" t="s">
        <v>346</v>
      </c>
      <c r="B22" s="736"/>
      <c r="C22" s="736"/>
      <c r="D22" s="736"/>
      <c r="E22" s="275" t="b">
        <v>0</v>
      </c>
      <c r="F22" s="240" t="str">
        <f>'3_Anzeichnungsprotokoll'!AA62</f>
        <v/>
      </c>
      <c r="G22" s="213">
        <f>IF(AND($E22=FALSE),0,IF(AND($F22&gt;0),INDEX('Pauschalansätze etc.'!$N$24:$R$28,1,$G$9),0))</f>
        <v>0</v>
      </c>
      <c r="H22" s="238"/>
      <c r="I22" s="714" t="s">
        <v>370</v>
      </c>
      <c r="J22" s="717"/>
      <c r="K22" s="717"/>
      <c r="L22" s="717"/>
      <c r="M22" s="212" t="b">
        <v>0</v>
      </c>
      <c r="N22" s="313">
        <v>0</v>
      </c>
      <c r="O22" s="213">
        <f>IF($N22=0,0,INDEX('Pauschalansätze etc.'!U9:Y9,1,$G$9)*1)</f>
        <v>0</v>
      </c>
    </row>
    <row r="23" spans="1:16" s="293" customFormat="1" ht="18" customHeight="1">
      <c r="A23" s="733" t="s">
        <v>338</v>
      </c>
      <c r="B23" s="733"/>
      <c r="C23" s="733"/>
      <c r="D23" s="733"/>
      <c r="E23" s="276"/>
      <c r="F23" s="245"/>
      <c r="G23" s="246">
        <f>SUM(G19:G22)</f>
        <v>0</v>
      </c>
      <c r="H23" s="277"/>
      <c r="I23" s="714" t="s">
        <v>348</v>
      </c>
      <c r="J23" s="717"/>
      <c r="K23" s="717"/>
      <c r="L23" s="717"/>
      <c r="M23" s="212" t="b">
        <v>0</v>
      </c>
      <c r="N23" s="313">
        <v>0</v>
      </c>
      <c r="O23" s="213">
        <f>IF($N23=0,0,INDEX('Pauschalansätze etc.'!U10:Y10,1,$G$9)*1)</f>
        <v>0</v>
      </c>
    </row>
    <row r="24" spans="1:16" s="205" customFormat="1" ht="6" customHeight="1">
      <c r="A24" s="294"/>
      <c r="B24" s="294"/>
      <c r="C24" s="294"/>
      <c r="D24" s="294"/>
      <c r="G24" s="206"/>
      <c r="H24" s="206"/>
      <c r="I24" s="294"/>
      <c r="J24" s="294"/>
      <c r="K24" s="294"/>
      <c r="L24" s="294"/>
      <c r="O24" s="206"/>
    </row>
    <row r="25" spans="1:16" s="16" customFormat="1" ht="18" customHeight="1">
      <c r="A25" s="729" t="s">
        <v>349</v>
      </c>
      <c r="B25" s="729"/>
      <c r="C25" s="729"/>
      <c r="D25" s="291" t="s">
        <v>401</v>
      </c>
      <c r="E25" s="291" t="s">
        <v>400</v>
      </c>
      <c r="F25" s="242" t="s">
        <v>42</v>
      </c>
      <c r="G25" s="295" t="s">
        <v>402</v>
      </c>
      <c r="H25" s="296"/>
      <c r="I25" s="727" t="s">
        <v>349</v>
      </c>
      <c r="J25" s="728"/>
      <c r="K25" s="297" t="s">
        <v>401</v>
      </c>
      <c r="L25" s="297"/>
      <c r="M25" s="298" t="s">
        <v>400</v>
      </c>
      <c r="N25" s="292" t="s">
        <v>24</v>
      </c>
      <c r="O25" s="269" t="s">
        <v>402</v>
      </c>
    </row>
    <row r="26" spans="1:16" s="16" customFormat="1" ht="18" customHeight="1">
      <c r="A26" s="719" t="s">
        <v>350</v>
      </c>
      <c r="B26" s="719"/>
      <c r="C26" s="719"/>
      <c r="D26" s="212">
        <v>6</v>
      </c>
      <c r="E26" s="317">
        <v>0</v>
      </c>
      <c r="F26" s="268">
        <f>IF(D$26=6,0,INDEX('Pauschalansätze etc.'!$AC$4:$AC$8,'4_Pauschalansätze_Gerinne'!D$26,1))</f>
        <v>0</v>
      </c>
      <c r="G26" s="299">
        <f>F26*E26</f>
        <v>0</v>
      </c>
      <c r="I26" s="714" t="s">
        <v>351</v>
      </c>
      <c r="J26" s="730"/>
      <c r="K26" s="731">
        <v>6</v>
      </c>
      <c r="L26" s="732"/>
      <c r="M26" s="312">
        <v>0</v>
      </c>
      <c r="N26" s="268">
        <f>IF(K$26=6,0,INDEX('Pauschalansätze etc.'!$AC$4:$AC$8,'4_Pauschalansätze_Gerinne'!K$26,1))</f>
        <v>0</v>
      </c>
      <c r="O26" s="299">
        <f>N26*M26</f>
        <v>0</v>
      </c>
    </row>
    <row r="27" spans="1:16" s="16" customFormat="1" ht="18" customHeight="1">
      <c r="A27" s="719" t="s">
        <v>350</v>
      </c>
      <c r="B27" s="719"/>
      <c r="C27" s="719"/>
      <c r="D27" s="212">
        <v>6</v>
      </c>
      <c r="E27" s="312">
        <v>0</v>
      </c>
      <c r="F27" s="268">
        <f>IF($D$27=6,0,INDEX('Pauschalansätze etc.'!$AC$4:$AC$8,'4_Pauschalansätze_Gerinne'!$D$27,1))</f>
        <v>0</v>
      </c>
      <c r="G27" s="299">
        <f t="shared" ref="G27:G28" si="0">F27*E27</f>
        <v>0</v>
      </c>
      <c r="I27" s="714" t="s">
        <v>351</v>
      </c>
      <c r="J27" s="730"/>
      <c r="K27" s="731">
        <v>6</v>
      </c>
      <c r="L27" s="732"/>
      <c r="M27" s="312">
        <v>0</v>
      </c>
      <c r="N27" s="268">
        <f>IF(K$27=6,0,INDEX('Pauschalansätze etc.'!$AC$4:$AC$8,'4_Pauschalansätze_Gerinne'!K$27,1))</f>
        <v>0</v>
      </c>
      <c r="O27" s="299">
        <f>N27*M27</f>
        <v>0</v>
      </c>
    </row>
    <row r="28" spans="1:16" s="16" customFormat="1" ht="18" customHeight="1">
      <c r="A28" s="719" t="s">
        <v>350</v>
      </c>
      <c r="B28" s="719"/>
      <c r="C28" s="719"/>
      <c r="D28" s="212">
        <v>6</v>
      </c>
      <c r="E28" s="312">
        <v>0</v>
      </c>
      <c r="F28" s="268">
        <f>IF($D$28=6,0,INDEX('Pauschalansätze etc.'!$AC$4:$AC$8,'4_Pauschalansätze_Gerinne'!$D$28,1))</f>
        <v>0</v>
      </c>
      <c r="G28" s="299">
        <f t="shared" si="0"/>
        <v>0</v>
      </c>
      <c r="I28" s="714" t="s">
        <v>351</v>
      </c>
      <c r="J28" s="730"/>
      <c r="K28" s="731">
        <v>6</v>
      </c>
      <c r="L28" s="732"/>
      <c r="M28" s="312">
        <v>0</v>
      </c>
      <c r="N28" s="268">
        <f>IF(K$28=6,0,INDEX('Pauschalansätze etc.'!$AC$4:$AC$8,'4_Pauschalansätze_Gerinne'!K$28,1))</f>
        <v>0</v>
      </c>
      <c r="O28" s="299">
        <f>N28*M28</f>
        <v>0</v>
      </c>
      <c r="P28" s="209"/>
    </row>
    <row r="29" spans="1:16" s="303" customFormat="1" ht="18" customHeight="1">
      <c r="A29" s="737" t="s">
        <v>403</v>
      </c>
      <c r="B29" s="738"/>
      <c r="C29" s="738"/>
      <c r="D29" s="739"/>
      <c r="E29" s="300">
        <f>SUM(E26:E28)</f>
        <v>0</v>
      </c>
      <c r="F29" s="301">
        <f>IF(G29=0,0,G29/E29)</f>
        <v>0</v>
      </c>
      <c r="G29" s="302">
        <f>SUM(G26:G28)</f>
        <v>0</v>
      </c>
      <c r="I29" s="737" t="s">
        <v>404</v>
      </c>
      <c r="J29" s="738"/>
      <c r="K29" s="738"/>
      <c r="L29" s="739"/>
      <c r="M29" s="300">
        <f>SUM(M26:M28)</f>
        <v>0</v>
      </c>
      <c r="N29" s="301">
        <f>IF(O29=0,0,O29/M29)</f>
        <v>0</v>
      </c>
      <c r="O29" s="302">
        <f>SUM(O26:O28)</f>
        <v>0</v>
      </c>
    </row>
    <row r="30" spans="1:16" s="16" customFormat="1" ht="24" customHeight="1">
      <c r="A30" s="211" t="s">
        <v>352</v>
      </c>
    </row>
    <row r="31" spans="1:16" s="205" customFormat="1" ht="24" customHeight="1">
      <c r="A31" s="53" t="str">
        <f>'3_Anzeichnungsprotokoll'!A64</f>
        <v xml:space="preserve">Ort / Datum:  </v>
      </c>
      <c r="B31" s="740" t="str">
        <f>IF('3_Anzeichnungsprotokoll'!D64=0,"",'3_Anzeichnungsprotokoll'!D64)</f>
        <v/>
      </c>
      <c r="C31" s="740"/>
      <c r="D31" s="740"/>
      <c r="E31" s="740"/>
      <c r="F31" s="741" t="s">
        <v>451</v>
      </c>
      <c r="G31" s="741"/>
      <c r="H31" s="741"/>
      <c r="I31" s="741"/>
      <c r="J31" s="742" t="str">
        <f>'3_Anzeichnungsprotokoll'!X64</f>
        <v/>
      </c>
      <c r="K31" s="742"/>
      <c r="L31" s="742"/>
      <c r="M31" s="742"/>
      <c r="N31" s="742"/>
      <c r="O31" s="742"/>
    </row>
    <row r="32" spans="1:16" s="16" customFormat="1" ht="18" customHeight="1">
      <c r="G32" s="10"/>
    </row>
    <row r="33" spans="1:8" s="16" customFormat="1" ht="18" customHeight="1">
      <c r="G33" s="205"/>
    </row>
    <row r="34" spans="1:8" s="16" customFormat="1" ht="18" customHeight="1"/>
    <row r="35" spans="1:8" s="16" customFormat="1" ht="18" customHeight="1"/>
    <row r="36" spans="1:8" s="16" customFormat="1" ht="18" customHeight="1"/>
    <row r="37" spans="1:8" s="16" customFormat="1" ht="18" customHeight="1">
      <c r="A37" s="110"/>
      <c r="B37" s="110"/>
      <c r="C37" s="304"/>
      <c r="D37" s="304"/>
      <c r="E37" s="304"/>
      <c r="F37" s="304"/>
      <c r="G37" s="296"/>
      <c r="H37" s="296"/>
    </row>
    <row r="38" spans="1:8" s="16" customFormat="1" ht="18" customHeight="1">
      <c r="A38" s="110"/>
      <c r="B38" s="110"/>
      <c r="C38" s="304"/>
      <c r="D38" s="304"/>
      <c r="E38" s="304"/>
      <c r="F38" s="304"/>
      <c r="G38" s="296"/>
      <c r="H38" s="296"/>
    </row>
    <row r="39" spans="1:8" s="16" customFormat="1" ht="18" customHeight="1">
      <c r="A39" s="305"/>
      <c r="B39" s="305"/>
      <c r="C39" s="305"/>
      <c r="D39" s="305"/>
      <c r="E39" s="305"/>
      <c r="F39" s="113"/>
      <c r="G39" s="208"/>
      <c r="H39" s="208"/>
    </row>
    <row r="40" spans="1:8" s="16" customFormat="1" ht="18" customHeight="1">
      <c r="A40" s="211"/>
      <c r="B40" s="211"/>
      <c r="C40" s="211"/>
      <c r="D40" s="211"/>
      <c r="E40" s="211"/>
      <c r="F40" s="206"/>
      <c r="G40" s="207"/>
      <c r="H40" s="207"/>
    </row>
    <row r="41" spans="1:8" ht="9.75" customHeight="1"/>
    <row r="44" spans="1:8">
      <c r="A44" s="307"/>
      <c r="B44" s="307"/>
      <c r="C44" s="307"/>
      <c r="D44" s="307"/>
      <c r="E44" s="308"/>
      <c r="F44" s="309"/>
      <c r="G44" s="308"/>
      <c r="H44" s="310"/>
    </row>
    <row r="45" spans="1:8">
      <c r="B45" s="306"/>
      <c r="C45" s="306"/>
      <c r="D45" s="306"/>
    </row>
    <row r="46" spans="1:8">
      <c r="B46" s="306"/>
      <c r="C46" s="306"/>
      <c r="D46" s="306"/>
    </row>
    <row r="47" spans="1:8">
      <c r="B47" s="306"/>
      <c r="C47" s="306"/>
      <c r="D47" s="306"/>
    </row>
    <row r="48" spans="1:8">
      <c r="B48" s="306"/>
      <c r="C48" s="306"/>
      <c r="D48" s="306"/>
    </row>
    <row r="49" spans="1:6">
      <c r="B49" s="306"/>
      <c r="C49" s="306"/>
      <c r="D49" s="306"/>
    </row>
    <row r="50" spans="1:6">
      <c r="B50" s="306"/>
      <c r="C50" s="306"/>
      <c r="D50" s="306"/>
    </row>
    <row r="51" spans="1:6">
      <c r="B51" s="306"/>
      <c r="C51" s="306"/>
      <c r="D51" s="306"/>
    </row>
    <row r="52" spans="1:6">
      <c r="B52" s="306"/>
      <c r="C52" s="306"/>
      <c r="D52" s="306"/>
    </row>
    <row r="53" spans="1:6">
      <c r="B53" s="306"/>
      <c r="C53" s="306"/>
      <c r="D53" s="306"/>
    </row>
    <row r="54" spans="1:6">
      <c r="B54" s="306"/>
      <c r="C54" s="306"/>
      <c r="D54" s="306"/>
    </row>
    <row r="55" spans="1:6">
      <c r="B55" s="306"/>
      <c r="C55" s="306"/>
      <c r="D55" s="306"/>
    </row>
    <row r="56" spans="1:6">
      <c r="A56" s="10"/>
      <c r="B56" s="306"/>
      <c r="C56" s="306"/>
      <c r="D56" s="306"/>
      <c r="F56" s="10"/>
    </row>
    <row r="57" spans="1:6">
      <c r="A57" s="10"/>
      <c r="B57" s="306"/>
      <c r="C57" s="306"/>
      <c r="D57" s="306"/>
      <c r="F57" s="10"/>
    </row>
    <row r="58" spans="1:6">
      <c r="A58" s="10"/>
      <c r="B58" s="306"/>
      <c r="C58" s="306"/>
      <c r="D58" s="306"/>
      <c r="F58" s="10"/>
    </row>
    <row r="59" spans="1:6">
      <c r="A59" s="10"/>
      <c r="B59" s="306"/>
      <c r="C59" s="306"/>
      <c r="D59" s="306"/>
      <c r="F59" s="10"/>
    </row>
    <row r="60" spans="1:6">
      <c r="A60" s="10"/>
      <c r="B60" s="306"/>
      <c r="C60" s="306"/>
      <c r="D60" s="306"/>
      <c r="F60" s="10"/>
    </row>
    <row r="61" spans="1:6">
      <c r="A61" s="10"/>
      <c r="B61" s="306"/>
      <c r="C61" s="306"/>
      <c r="D61" s="306"/>
      <c r="F61" s="10"/>
    </row>
    <row r="62" spans="1:6">
      <c r="A62" s="10"/>
      <c r="B62" s="306"/>
      <c r="C62" s="306"/>
      <c r="D62" s="306"/>
      <c r="F62" s="10"/>
    </row>
    <row r="63" spans="1:6">
      <c r="A63" s="10"/>
      <c r="B63" s="306"/>
      <c r="C63" s="306"/>
      <c r="D63" s="306"/>
      <c r="F63" s="10"/>
    </row>
    <row r="64" spans="1:6">
      <c r="A64" s="10"/>
      <c r="B64" s="306"/>
      <c r="C64" s="306"/>
      <c r="D64" s="306"/>
      <c r="F64" s="10"/>
    </row>
    <row r="65" spans="1:6">
      <c r="A65" s="10"/>
      <c r="B65" s="306"/>
      <c r="C65" s="306"/>
      <c r="D65" s="306"/>
      <c r="F65" s="10"/>
    </row>
    <row r="66" spans="1:6">
      <c r="A66" s="10"/>
      <c r="B66" s="306"/>
      <c r="C66" s="306"/>
      <c r="D66" s="306"/>
      <c r="F66" s="10"/>
    </row>
    <row r="67" spans="1:6">
      <c r="A67" s="10"/>
      <c r="B67" s="306"/>
      <c r="C67" s="306"/>
      <c r="D67" s="306"/>
      <c r="F67" s="10"/>
    </row>
    <row r="68" spans="1:6">
      <c r="A68" s="10"/>
      <c r="B68" s="306"/>
      <c r="C68" s="306"/>
      <c r="D68" s="306"/>
      <c r="F68" s="10"/>
    </row>
    <row r="69" spans="1:6">
      <c r="A69" s="10"/>
      <c r="B69" s="306"/>
      <c r="C69" s="306"/>
      <c r="D69" s="306"/>
      <c r="F69" s="10"/>
    </row>
    <row r="70" spans="1:6">
      <c r="A70" s="10"/>
      <c r="B70" s="306"/>
      <c r="C70" s="306"/>
      <c r="D70" s="306"/>
      <c r="F70" s="10"/>
    </row>
    <row r="71" spans="1:6">
      <c r="A71" s="10"/>
      <c r="B71" s="306"/>
      <c r="C71" s="306"/>
      <c r="D71" s="306"/>
      <c r="F71" s="10"/>
    </row>
    <row r="72" spans="1:6">
      <c r="A72" s="10"/>
      <c r="B72" s="306"/>
      <c r="C72" s="306"/>
      <c r="D72" s="306"/>
      <c r="F72" s="10"/>
    </row>
    <row r="73" spans="1:6">
      <c r="A73" s="10"/>
      <c r="B73" s="306"/>
      <c r="C73" s="306"/>
      <c r="D73" s="306"/>
      <c r="F73" s="10"/>
    </row>
    <row r="74" spans="1:6">
      <c r="A74" s="10"/>
      <c r="B74" s="306"/>
      <c r="C74" s="306"/>
      <c r="D74" s="306"/>
      <c r="F74" s="10"/>
    </row>
    <row r="75" spans="1:6">
      <c r="A75" s="10"/>
      <c r="B75" s="306"/>
      <c r="C75" s="306"/>
      <c r="D75" s="306"/>
      <c r="F75" s="10"/>
    </row>
    <row r="76" spans="1:6">
      <c r="A76" s="10"/>
      <c r="B76" s="306"/>
      <c r="C76" s="306"/>
      <c r="D76" s="306"/>
      <c r="F76" s="10"/>
    </row>
    <row r="77" spans="1:6">
      <c r="A77" s="10"/>
      <c r="B77" s="306"/>
      <c r="C77" s="306"/>
      <c r="D77" s="306"/>
      <c r="F77" s="10"/>
    </row>
    <row r="78" spans="1:6">
      <c r="A78" s="10"/>
      <c r="B78" s="306"/>
      <c r="C78" s="306"/>
      <c r="D78" s="306"/>
      <c r="F78" s="10"/>
    </row>
    <row r="79" spans="1:6">
      <c r="A79" s="10"/>
      <c r="B79" s="306"/>
      <c r="C79" s="306"/>
      <c r="D79" s="306"/>
      <c r="F79" s="10"/>
    </row>
    <row r="80" spans="1:6">
      <c r="A80" s="10"/>
      <c r="B80" s="306"/>
      <c r="C80" s="306"/>
      <c r="D80" s="306"/>
      <c r="F80" s="10"/>
    </row>
    <row r="81" spans="1:6">
      <c r="A81" s="10"/>
      <c r="B81" s="306"/>
      <c r="C81" s="306"/>
      <c r="D81" s="306"/>
      <c r="F81" s="10"/>
    </row>
    <row r="82" spans="1:6">
      <c r="A82" s="10"/>
      <c r="B82" s="306"/>
      <c r="C82" s="306"/>
      <c r="D82" s="306"/>
      <c r="F82" s="10"/>
    </row>
    <row r="83" spans="1:6">
      <c r="A83" s="10"/>
      <c r="B83" s="306"/>
      <c r="C83" s="306"/>
      <c r="D83" s="306"/>
      <c r="F83" s="10"/>
    </row>
    <row r="84" spans="1:6">
      <c r="A84" s="10"/>
      <c r="B84" s="306"/>
      <c r="C84" s="306"/>
      <c r="D84" s="306"/>
      <c r="F84" s="10"/>
    </row>
    <row r="85" spans="1:6">
      <c r="A85" s="10"/>
      <c r="B85" s="306"/>
      <c r="C85" s="306"/>
      <c r="D85" s="306"/>
      <c r="F85" s="10"/>
    </row>
    <row r="86" spans="1:6">
      <c r="A86" s="10"/>
      <c r="B86" s="306"/>
      <c r="C86" s="306"/>
      <c r="D86" s="306"/>
      <c r="F86" s="10"/>
    </row>
    <row r="87" spans="1:6">
      <c r="A87" s="10"/>
      <c r="B87" s="306"/>
      <c r="C87" s="306"/>
      <c r="D87" s="306"/>
      <c r="F87" s="10"/>
    </row>
    <row r="88" spans="1:6">
      <c r="A88" s="10"/>
      <c r="B88" s="306"/>
      <c r="C88" s="306"/>
      <c r="D88" s="306"/>
      <c r="F88" s="10"/>
    </row>
    <row r="89" spans="1:6">
      <c r="A89" s="10"/>
      <c r="B89" s="306"/>
      <c r="C89" s="306"/>
      <c r="D89" s="306"/>
      <c r="F89" s="10"/>
    </row>
    <row r="90" spans="1:6">
      <c r="A90" s="10"/>
      <c r="B90" s="306"/>
      <c r="C90" s="306"/>
      <c r="D90" s="306"/>
      <c r="F90" s="10"/>
    </row>
    <row r="91" spans="1:6">
      <c r="A91" s="10"/>
      <c r="B91" s="306"/>
      <c r="C91" s="306"/>
      <c r="D91" s="306"/>
      <c r="F91" s="10"/>
    </row>
    <row r="92" spans="1:6">
      <c r="A92" s="10"/>
      <c r="B92" s="306"/>
      <c r="C92" s="306"/>
      <c r="D92" s="306"/>
      <c r="F92" s="10"/>
    </row>
    <row r="93" spans="1:6">
      <c r="A93" s="10"/>
      <c r="B93" s="306"/>
      <c r="C93" s="306"/>
      <c r="D93" s="306"/>
      <c r="F93" s="10"/>
    </row>
    <row r="94" spans="1:6">
      <c r="A94" s="10"/>
      <c r="B94" s="306"/>
      <c r="C94" s="306"/>
      <c r="D94" s="306"/>
      <c r="F94" s="10"/>
    </row>
    <row r="95" spans="1:6">
      <c r="A95" s="10"/>
      <c r="B95" s="306"/>
      <c r="C95" s="306"/>
      <c r="D95" s="306"/>
      <c r="F95" s="10"/>
    </row>
    <row r="96" spans="1:6">
      <c r="A96" s="10"/>
      <c r="B96" s="306"/>
      <c r="C96" s="306"/>
      <c r="D96" s="306"/>
      <c r="F96" s="10"/>
    </row>
    <row r="97" spans="1:6">
      <c r="A97" s="10"/>
      <c r="B97" s="306"/>
      <c r="C97" s="306"/>
      <c r="D97" s="306"/>
      <c r="F97" s="10"/>
    </row>
    <row r="98" spans="1:6">
      <c r="A98" s="10"/>
      <c r="B98" s="306"/>
      <c r="C98" s="306"/>
      <c r="D98" s="306"/>
      <c r="F98" s="10"/>
    </row>
    <row r="99" spans="1:6">
      <c r="A99" s="10"/>
      <c r="B99" s="306"/>
      <c r="C99" s="306"/>
      <c r="D99" s="306"/>
      <c r="F99" s="10"/>
    </row>
    <row r="100" spans="1:6">
      <c r="A100" s="10"/>
      <c r="B100" s="306"/>
      <c r="C100" s="306"/>
      <c r="D100" s="306"/>
      <c r="F100" s="10"/>
    </row>
    <row r="101" spans="1:6">
      <c r="A101" s="10"/>
      <c r="B101" s="306"/>
      <c r="C101" s="306"/>
      <c r="D101" s="306"/>
      <c r="F101" s="10"/>
    </row>
    <row r="102" spans="1:6">
      <c r="A102" s="10"/>
      <c r="B102" s="306"/>
      <c r="C102" s="306"/>
      <c r="D102" s="306"/>
      <c r="F102" s="10"/>
    </row>
    <row r="103" spans="1:6">
      <c r="A103" s="10"/>
      <c r="B103" s="306"/>
      <c r="C103" s="306"/>
      <c r="D103" s="306"/>
      <c r="F103" s="10"/>
    </row>
    <row r="104" spans="1:6">
      <c r="A104" s="10"/>
      <c r="B104" s="306"/>
      <c r="C104" s="306"/>
      <c r="D104" s="306"/>
      <c r="F104" s="10"/>
    </row>
    <row r="105" spans="1:6">
      <c r="A105" s="10"/>
      <c r="B105" s="306"/>
      <c r="C105" s="306"/>
      <c r="D105" s="306"/>
      <c r="F105" s="10"/>
    </row>
    <row r="106" spans="1:6">
      <c r="A106" s="10"/>
      <c r="B106" s="306"/>
      <c r="C106" s="306"/>
      <c r="D106" s="306"/>
      <c r="F106" s="10"/>
    </row>
    <row r="107" spans="1:6">
      <c r="A107" s="10"/>
      <c r="B107" s="306"/>
      <c r="C107" s="306"/>
      <c r="D107" s="306"/>
      <c r="F107" s="10"/>
    </row>
    <row r="108" spans="1:6">
      <c r="A108" s="10"/>
      <c r="B108" s="306"/>
      <c r="C108" s="306"/>
      <c r="D108" s="306"/>
      <c r="F108" s="10"/>
    </row>
    <row r="109" spans="1:6">
      <c r="A109" s="10"/>
      <c r="B109" s="306"/>
      <c r="C109" s="306"/>
      <c r="D109" s="306"/>
      <c r="F109" s="10"/>
    </row>
    <row r="110" spans="1:6">
      <c r="A110" s="10"/>
      <c r="B110" s="306"/>
      <c r="C110" s="306"/>
      <c r="D110" s="306"/>
      <c r="F110" s="10"/>
    </row>
    <row r="111" spans="1:6">
      <c r="A111" s="10"/>
      <c r="B111" s="306"/>
      <c r="C111" s="306"/>
      <c r="D111" s="306"/>
      <c r="F111" s="10"/>
    </row>
    <row r="112" spans="1:6">
      <c r="A112" s="10"/>
      <c r="B112" s="306"/>
      <c r="C112" s="306"/>
      <c r="D112" s="306"/>
      <c r="F112" s="10"/>
    </row>
    <row r="113" spans="1:6">
      <c r="A113" s="10"/>
      <c r="B113" s="306"/>
      <c r="C113" s="306"/>
      <c r="D113" s="306"/>
      <c r="F113" s="10"/>
    </row>
    <row r="114" spans="1:6">
      <c r="A114" s="10"/>
      <c r="B114" s="306"/>
      <c r="C114" s="306"/>
      <c r="D114" s="306"/>
      <c r="F114" s="10"/>
    </row>
    <row r="115" spans="1:6">
      <c r="A115" s="10"/>
      <c r="B115" s="306"/>
      <c r="C115" s="306"/>
      <c r="D115" s="306"/>
      <c r="F115" s="10"/>
    </row>
    <row r="116" spans="1:6">
      <c r="A116" s="10"/>
      <c r="B116" s="306"/>
      <c r="C116" s="306"/>
      <c r="D116" s="306"/>
      <c r="F116" s="10"/>
    </row>
    <row r="117" spans="1:6">
      <c r="A117" s="10"/>
      <c r="B117" s="306"/>
      <c r="C117" s="306"/>
      <c r="D117" s="306"/>
      <c r="F117" s="10"/>
    </row>
    <row r="118" spans="1:6">
      <c r="A118" s="10"/>
      <c r="B118" s="306"/>
      <c r="C118" s="306"/>
      <c r="D118" s="306"/>
      <c r="F118" s="10"/>
    </row>
    <row r="119" spans="1:6">
      <c r="A119" s="10"/>
      <c r="B119" s="306"/>
      <c r="C119" s="306"/>
      <c r="D119" s="306"/>
      <c r="F119" s="10"/>
    </row>
    <row r="120" spans="1:6">
      <c r="A120" s="10"/>
      <c r="B120" s="306"/>
      <c r="C120" s="306"/>
      <c r="D120" s="306"/>
      <c r="F120" s="10"/>
    </row>
    <row r="121" spans="1:6">
      <c r="A121" s="10"/>
      <c r="B121" s="306"/>
      <c r="C121" s="306"/>
      <c r="D121" s="306"/>
      <c r="F121" s="10"/>
    </row>
    <row r="122" spans="1:6">
      <c r="A122" s="10"/>
      <c r="B122" s="306"/>
      <c r="C122" s="306"/>
      <c r="D122" s="306"/>
      <c r="F122" s="10"/>
    </row>
    <row r="123" spans="1:6">
      <c r="A123" s="10"/>
      <c r="B123" s="306"/>
      <c r="C123" s="306"/>
      <c r="D123" s="306"/>
      <c r="F123" s="10"/>
    </row>
    <row r="124" spans="1:6">
      <c r="A124" s="10"/>
      <c r="B124" s="306"/>
      <c r="C124" s="306"/>
      <c r="D124" s="306"/>
      <c r="F124" s="10"/>
    </row>
    <row r="125" spans="1:6">
      <c r="A125" s="10"/>
      <c r="B125" s="306"/>
      <c r="C125" s="306"/>
      <c r="D125" s="306"/>
      <c r="F125" s="10"/>
    </row>
    <row r="126" spans="1:6">
      <c r="A126" s="10"/>
      <c r="B126" s="306"/>
      <c r="C126" s="306"/>
      <c r="D126" s="306"/>
      <c r="F126" s="10"/>
    </row>
    <row r="127" spans="1:6">
      <c r="A127" s="10"/>
      <c r="B127" s="306"/>
      <c r="C127" s="306"/>
      <c r="D127" s="306"/>
      <c r="F127" s="10"/>
    </row>
    <row r="128" spans="1:6">
      <c r="A128" s="10"/>
      <c r="B128" s="306"/>
      <c r="C128" s="306"/>
      <c r="D128" s="306"/>
      <c r="F128" s="10"/>
    </row>
    <row r="129" spans="1:6">
      <c r="A129" s="10"/>
      <c r="B129" s="306"/>
      <c r="C129" s="306"/>
      <c r="D129" s="306"/>
      <c r="F129" s="10"/>
    </row>
    <row r="130" spans="1:6">
      <c r="A130" s="10"/>
      <c r="B130" s="306"/>
      <c r="C130" s="306"/>
      <c r="D130" s="306"/>
      <c r="F130" s="10"/>
    </row>
    <row r="131" spans="1:6">
      <c r="A131" s="10"/>
      <c r="B131" s="306"/>
      <c r="C131" s="306"/>
      <c r="D131" s="306"/>
      <c r="F131" s="10"/>
    </row>
    <row r="132" spans="1:6">
      <c r="A132" s="10"/>
      <c r="B132" s="306"/>
      <c r="C132" s="306"/>
      <c r="D132" s="306"/>
      <c r="F132" s="10"/>
    </row>
    <row r="133" spans="1:6">
      <c r="A133" s="10"/>
      <c r="B133" s="306"/>
      <c r="C133" s="306"/>
      <c r="D133" s="306"/>
      <c r="F133" s="10"/>
    </row>
    <row r="134" spans="1:6">
      <c r="A134" s="10"/>
      <c r="B134" s="306"/>
      <c r="C134" s="306"/>
      <c r="D134" s="306"/>
      <c r="F134" s="10"/>
    </row>
    <row r="135" spans="1:6">
      <c r="A135" s="10"/>
      <c r="B135" s="306"/>
      <c r="C135" s="306"/>
      <c r="D135" s="306"/>
      <c r="F135" s="10"/>
    </row>
    <row r="136" spans="1:6">
      <c r="A136" s="10"/>
      <c r="B136" s="306"/>
      <c r="C136" s="306"/>
      <c r="D136" s="306"/>
      <c r="F136" s="10"/>
    </row>
    <row r="137" spans="1:6">
      <c r="A137" s="10"/>
      <c r="B137" s="306"/>
      <c r="C137" s="306"/>
      <c r="D137" s="306"/>
      <c r="F137" s="10"/>
    </row>
    <row r="138" spans="1:6">
      <c r="A138" s="10"/>
      <c r="B138" s="306"/>
      <c r="C138" s="306"/>
      <c r="D138" s="306"/>
      <c r="F138" s="10"/>
    </row>
    <row r="139" spans="1:6">
      <c r="A139" s="10"/>
      <c r="B139" s="306"/>
      <c r="C139" s="306"/>
      <c r="D139" s="306"/>
      <c r="F139" s="10"/>
    </row>
  </sheetData>
  <sheetProtection sheet="1" selectLockedCells="1"/>
  <mergeCells count="52">
    <mergeCell ref="B31:E31"/>
    <mergeCell ref="F31:I31"/>
    <mergeCell ref="J31:O31"/>
    <mergeCell ref="A6:B6"/>
    <mergeCell ref="N1:O1"/>
    <mergeCell ref="N2:O2"/>
    <mergeCell ref="C1:M1"/>
    <mergeCell ref="C2:M2"/>
    <mergeCell ref="N3:O4"/>
    <mergeCell ref="K3:M4"/>
    <mergeCell ref="A3:I4"/>
    <mergeCell ref="A28:C28"/>
    <mergeCell ref="I28:J28"/>
    <mergeCell ref="K28:L28"/>
    <mergeCell ref="A29:D29"/>
    <mergeCell ref="I29:L29"/>
    <mergeCell ref="A23:D23"/>
    <mergeCell ref="A21:D21"/>
    <mergeCell ref="A22:D22"/>
    <mergeCell ref="A20:D20"/>
    <mergeCell ref="A18:E18"/>
    <mergeCell ref="A27:C27"/>
    <mergeCell ref="A26:C26"/>
    <mergeCell ref="A25:C25"/>
    <mergeCell ref="I27:J27"/>
    <mergeCell ref="K27:L27"/>
    <mergeCell ref="I26:J26"/>
    <mergeCell ref="K26:L26"/>
    <mergeCell ref="I25:J25"/>
    <mergeCell ref="M10:N10"/>
    <mergeCell ref="I20:L20"/>
    <mergeCell ref="I21:L21"/>
    <mergeCell ref="I22:L22"/>
    <mergeCell ref="I23:L23"/>
    <mergeCell ref="I10:J10"/>
    <mergeCell ref="I18:M18"/>
    <mergeCell ref="A8:D8"/>
    <mergeCell ref="J3:J4"/>
    <mergeCell ref="A1:B2"/>
    <mergeCell ref="A17:D17"/>
    <mergeCell ref="A19:D19"/>
    <mergeCell ref="I19:L19"/>
    <mergeCell ref="A16:D16"/>
    <mergeCell ref="A12:D12"/>
    <mergeCell ref="A14:D14"/>
    <mergeCell ref="A15:D15"/>
    <mergeCell ref="E10:F10"/>
    <mergeCell ref="A13:D13"/>
    <mergeCell ref="A10:D10"/>
    <mergeCell ref="A11:D11"/>
    <mergeCell ref="G6:O6"/>
    <mergeCell ref="C6:F6"/>
  </mergeCells>
  <pageMargins left="0.7" right="0.7" top="0.78740157499999996" bottom="0.78740157499999996" header="0.3" footer="0.3"/>
  <pageSetup paperSize="9" scale="8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Drop Down 2">
              <controlPr defaultSize="0" autoLine="0" autoPict="0">
                <anchor moveWithCells="1">
                  <from>
                    <xdr:col>4</xdr:col>
                    <xdr:colOff>9525</xdr:colOff>
                    <xdr:row>7</xdr:row>
                    <xdr:rowOff>19050</xdr:rowOff>
                  </from>
                  <to>
                    <xdr:col>4</xdr:col>
                    <xdr:colOff>771525</xdr:colOff>
                    <xdr:row>7</xdr:row>
                    <xdr:rowOff>219075</xdr:rowOff>
                  </to>
                </anchor>
              </controlPr>
            </control>
          </mc:Choice>
        </mc:AlternateContent>
        <mc:AlternateContent xmlns:mc="http://schemas.openxmlformats.org/markup-compatibility/2006">
          <mc:Choice Requires="x14">
            <control shapeId="7171" r:id="rId5" name="Check Box 3">
              <controlPr defaultSize="0" autoFill="0" autoLine="0" autoPict="0" altText="">
                <anchor moveWithCells="1">
                  <from>
                    <xdr:col>4</xdr:col>
                    <xdr:colOff>304800</xdr:colOff>
                    <xdr:row>10</xdr:row>
                    <xdr:rowOff>9525</xdr:rowOff>
                  </from>
                  <to>
                    <xdr:col>5</xdr:col>
                    <xdr:colOff>0</xdr:colOff>
                    <xdr:row>11</xdr:row>
                    <xdr:rowOff>0</xdr:rowOff>
                  </to>
                </anchor>
              </controlPr>
            </control>
          </mc:Choice>
        </mc:AlternateContent>
        <mc:AlternateContent xmlns:mc="http://schemas.openxmlformats.org/markup-compatibility/2006">
          <mc:Choice Requires="x14">
            <control shapeId="7173" r:id="rId6" name="Drop Down 5">
              <controlPr defaultSize="0" autoLine="0" autoPict="0">
                <anchor moveWithCells="1">
                  <from>
                    <xdr:col>4</xdr:col>
                    <xdr:colOff>9525</xdr:colOff>
                    <xdr:row>11</xdr:row>
                    <xdr:rowOff>66675</xdr:rowOff>
                  </from>
                  <to>
                    <xdr:col>4</xdr:col>
                    <xdr:colOff>771525</xdr:colOff>
                    <xdr:row>11</xdr:row>
                    <xdr:rowOff>266700</xdr:rowOff>
                  </to>
                </anchor>
              </controlPr>
            </control>
          </mc:Choice>
        </mc:AlternateContent>
        <mc:AlternateContent xmlns:mc="http://schemas.openxmlformats.org/markup-compatibility/2006">
          <mc:Choice Requires="x14">
            <control shapeId="7174" r:id="rId7" name="Check Box 6">
              <controlPr defaultSize="0" autoFill="0" autoLine="0" autoPict="0" altText="">
                <anchor moveWithCells="1">
                  <from>
                    <xdr:col>4</xdr:col>
                    <xdr:colOff>304800</xdr:colOff>
                    <xdr:row>12</xdr:row>
                    <xdr:rowOff>161925</xdr:rowOff>
                  </from>
                  <to>
                    <xdr:col>5</xdr:col>
                    <xdr:colOff>0</xdr:colOff>
                    <xdr:row>12</xdr:row>
                    <xdr:rowOff>381000</xdr:rowOff>
                  </to>
                </anchor>
              </controlPr>
            </control>
          </mc:Choice>
        </mc:AlternateContent>
        <mc:AlternateContent xmlns:mc="http://schemas.openxmlformats.org/markup-compatibility/2006">
          <mc:Choice Requires="x14">
            <control shapeId="7179" r:id="rId8" name="Drop Down 11">
              <controlPr defaultSize="0" autoLine="0" autoPict="0">
                <anchor moveWithCells="1">
                  <from>
                    <xdr:col>4</xdr:col>
                    <xdr:colOff>9525</xdr:colOff>
                    <xdr:row>14</xdr:row>
                    <xdr:rowOff>76200</xdr:rowOff>
                  </from>
                  <to>
                    <xdr:col>4</xdr:col>
                    <xdr:colOff>771525</xdr:colOff>
                    <xdr:row>14</xdr:row>
                    <xdr:rowOff>276225</xdr:rowOff>
                  </to>
                </anchor>
              </controlPr>
            </control>
          </mc:Choice>
        </mc:AlternateContent>
        <mc:AlternateContent xmlns:mc="http://schemas.openxmlformats.org/markup-compatibility/2006">
          <mc:Choice Requires="x14">
            <control shapeId="7181" r:id="rId9" name="Drop Down 13">
              <controlPr defaultSize="0" autoLine="0" autoPict="0">
                <anchor moveWithCells="1">
                  <from>
                    <xdr:col>4</xdr:col>
                    <xdr:colOff>0</xdr:colOff>
                    <xdr:row>18</xdr:row>
                    <xdr:rowOff>76200</xdr:rowOff>
                  </from>
                  <to>
                    <xdr:col>4</xdr:col>
                    <xdr:colOff>771525</xdr:colOff>
                    <xdr:row>18</xdr:row>
                    <xdr:rowOff>285750</xdr:rowOff>
                  </to>
                </anchor>
              </controlPr>
            </control>
          </mc:Choice>
        </mc:AlternateContent>
        <mc:AlternateContent xmlns:mc="http://schemas.openxmlformats.org/markup-compatibility/2006">
          <mc:Choice Requires="x14">
            <control shapeId="7185" r:id="rId10" name="Check Box 17">
              <controlPr locked="0" defaultSize="0" autoFill="0" autoLine="0" autoPict="0" altText="">
                <anchor moveWithCells="1">
                  <from>
                    <xdr:col>4</xdr:col>
                    <xdr:colOff>304800</xdr:colOff>
                    <xdr:row>20</xdr:row>
                    <xdr:rowOff>257175</xdr:rowOff>
                  </from>
                  <to>
                    <xdr:col>5</xdr:col>
                    <xdr:colOff>0</xdr:colOff>
                    <xdr:row>20</xdr:row>
                    <xdr:rowOff>476250</xdr:rowOff>
                  </to>
                </anchor>
              </controlPr>
            </control>
          </mc:Choice>
        </mc:AlternateContent>
        <mc:AlternateContent xmlns:mc="http://schemas.openxmlformats.org/markup-compatibility/2006">
          <mc:Choice Requires="x14">
            <control shapeId="7187" r:id="rId11" name="Check Box 19">
              <controlPr locked="0" defaultSize="0" autoFill="0" autoLine="0" autoPict="0" altText="">
                <anchor moveWithCells="1">
                  <from>
                    <xdr:col>4</xdr:col>
                    <xdr:colOff>304800</xdr:colOff>
                    <xdr:row>21</xdr:row>
                    <xdr:rowOff>66675</xdr:rowOff>
                  </from>
                  <to>
                    <xdr:col>5</xdr:col>
                    <xdr:colOff>0</xdr:colOff>
                    <xdr:row>21</xdr:row>
                    <xdr:rowOff>285750</xdr:rowOff>
                  </to>
                </anchor>
              </controlPr>
            </control>
          </mc:Choice>
        </mc:AlternateContent>
        <mc:AlternateContent xmlns:mc="http://schemas.openxmlformats.org/markup-compatibility/2006">
          <mc:Choice Requires="x14">
            <control shapeId="7235" r:id="rId12" name="Drop Down 67">
              <controlPr defaultSize="0" autoLine="0" autoPict="0">
                <anchor moveWithCells="1">
                  <from>
                    <xdr:col>4</xdr:col>
                    <xdr:colOff>0</xdr:colOff>
                    <xdr:row>19</xdr:row>
                    <xdr:rowOff>76200</xdr:rowOff>
                  </from>
                  <to>
                    <xdr:col>4</xdr:col>
                    <xdr:colOff>771525</xdr:colOff>
                    <xdr:row>19</xdr:row>
                    <xdr:rowOff>285750</xdr:rowOff>
                  </to>
                </anchor>
              </controlPr>
            </control>
          </mc:Choice>
        </mc:AlternateContent>
        <mc:AlternateContent xmlns:mc="http://schemas.openxmlformats.org/markup-compatibility/2006">
          <mc:Choice Requires="x14">
            <control shapeId="7236" r:id="rId13" name="Check Box 68">
              <controlPr defaultSize="0" autoFill="0" autoLine="0" autoPict="0" altText="">
                <anchor moveWithCells="1">
                  <from>
                    <xdr:col>8</xdr:col>
                    <xdr:colOff>304800</xdr:colOff>
                    <xdr:row>10</xdr:row>
                    <xdr:rowOff>9525</xdr:rowOff>
                  </from>
                  <to>
                    <xdr:col>9</xdr:col>
                    <xdr:colOff>0</xdr:colOff>
                    <xdr:row>11</xdr:row>
                    <xdr:rowOff>0</xdr:rowOff>
                  </to>
                </anchor>
              </controlPr>
            </control>
          </mc:Choice>
        </mc:AlternateContent>
        <mc:AlternateContent xmlns:mc="http://schemas.openxmlformats.org/markup-compatibility/2006">
          <mc:Choice Requires="x14">
            <control shapeId="7237" r:id="rId14" name="Drop Down 69">
              <controlPr defaultSize="0" autoLine="0" autoPict="0">
                <anchor moveWithCells="1">
                  <from>
                    <xdr:col>8</xdr:col>
                    <xdr:colOff>9525</xdr:colOff>
                    <xdr:row>11</xdr:row>
                    <xdr:rowOff>66675</xdr:rowOff>
                  </from>
                  <to>
                    <xdr:col>8</xdr:col>
                    <xdr:colOff>771525</xdr:colOff>
                    <xdr:row>11</xdr:row>
                    <xdr:rowOff>266700</xdr:rowOff>
                  </to>
                </anchor>
              </controlPr>
            </control>
          </mc:Choice>
        </mc:AlternateContent>
        <mc:AlternateContent xmlns:mc="http://schemas.openxmlformats.org/markup-compatibility/2006">
          <mc:Choice Requires="x14">
            <control shapeId="7238" r:id="rId15" name="Check Box 70">
              <controlPr defaultSize="0" autoFill="0" autoLine="0" autoPict="0" altText="">
                <anchor moveWithCells="1">
                  <from>
                    <xdr:col>8</xdr:col>
                    <xdr:colOff>304800</xdr:colOff>
                    <xdr:row>12</xdr:row>
                    <xdr:rowOff>161925</xdr:rowOff>
                  </from>
                  <to>
                    <xdr:col>9</xdr:col>
                    <xdr:colOff>0</xdr:colOff>
                    <xdr:row>12</xdr:row>
                    <xdr:rowOff>381000</xdr:rowOff>
                  </to>
                </anchor>
              </controlPr>
            </control>
          </mc:Choice>
        </mc:AlternateContent>
        <mc:AlternateContent xmlns:mc="http://schemas.openxmlformats.org/markup-compatibility/2006">
          <mc:Choice Requires="x14">
            <control shapeId="7239" r:id="rId16" name="Drop Down 71">
              <controlPr defaultSize="0" autoLine="0" autoPict="0">
                <anchor moveWithCells="1">
                  <from>
                    <xdr:col>8</xdr:col>
                    <xdr:colOff>9525</xdr:colOff>
                    <xdr:row>14</xdr:row>
                    <xdr:rowOff>76200</xdr:rowOff>
                  </from>
                  <to>
                    <xdr:col>8</xdr:col>
                    <xdr:colOff>771525</xdr:colOff>
                    <xdr:row>14</xdr:row>
                    <xdr:rowOff>276225</xdr:rowOff>
                  </to>
                </anchor>
              </controlPr>
            </control>
          </mc:Choice>
        </mc:AlternateContent>
        <mc:AlternateContent xmlns:mc="http://schemas.openxmlformats.org/markup-compatibility/2006">
          <mc:Choice Requires="x14">
            <control shapeId="7240" r:id="rId17" name="Check Box 72">
              <controlPr defaultSize="0" autoFill="0" autoLine="0" autoPict="0" altText="">
                <anchor moveWithCells="1">
                  <from>
                    <xdr:col>12</xdr:col>
                    <xdr:colOff>304800</xdr:colOff>
                    <xdr:row>10</xdr:row>
                    <xdr:rowOff>9525</xdr:rowOff>
                  </from>
                  <to>
                    <xdr:col>13</xdr:col>
                    <xdr:colOff>0</xdr:colOff>
                    <xdr:row>11</xdr:row>
                    <xdr:rowOff>0</xdr:rowOff>
                  </to>
                </anchor>
              </controlPr>
            </control>
          </mc:Choice>
        </mc:AlternateContent>
        <mc:AlternateContent xmlns:mc="http://schemas.openxmlformats.org/markup-compatibility/2006">
          <mc:Choice Requires="x14">
            <control shapeId="7241" r:id="rId18" name="Drop Down 73">
              <controlPr defaultSize="0" autoLine="0" autoPict="0">
                <anchor moveWithCells="1">
                  <from>
                    <xdr:col>12</xdr:col>
                    <xdr:colOff>9525</xdr:colOff>
                    <xdr:row>11</xdr:row>
                    <xdr:rowOff>85725</xdr:rowOff>
                  </from>
                  <to>
                    <xdr:col>12</xdr:col>
                    <xdr:colOff>771525</xdr:colOff>
                    <xdr:row>11</xdr:row>
                    <xdr:rowOff>285750</xdr:rowOff>
                  </to>
                </anchor>
              </controlPr>
            </control>
          </mc:Choice>
        </mc:AlternateContent>
        <mc:AlternateContent xmlns:mc="http://schemas.openxmlformats.org/markup-compatibility/2006">
          <mc:Choice Requires="x14">
            <control shapeId="7242" r:id="rId19" name="Check Box 74">
              <controlPr defaultSize="0" autoFill="0" autoLine="0" autoPict="0" altText="">
                <anchor moveWithCells="1">
                  <from>
                    <xdr:col>12</xdr:col>
                    <xdr:colOff>304800</xdr:colOff>
                    <xdr:row>12</xdr:row>
                    <xdr:rowOff>142875</xdr:rowOff>
                  </from>
                  <to>
                    <xdr:col>13</xdr:col>
                    <xdr:colOff>0</xdr:colOff>
                    <xdr:row>12</xdr:row>
                    <xdr:rowOff>361950</xdr:rowOff>
                  </to>
                </anchor>
              </controlPr>
            </control>
          </mc:Choice>
        </mc:AlternateContent>
        <mc:AlternateContent xmlns:mc="http://schemas.openxmlformats.org/markup-compatibility/2006">
          <mc:Choice Requires="x14">
            <control shapeId="7243" r:id="rId20" name="Drop Down 75">
              <controlPr defaultSize="0" autoLine="0" autoPict="0">
                <anchor moveWithCells="1">
                  <from>
                    <xdr:col>12</xdr:col>
                    <xdr:colOff>9525</xdr:colOff>
                    <xdr:row>14</xdr:row>
                    <xdr:rowOff>76200</xdr:rowOff>
                  </from>
                  <to>
                    <xdr:col>12</xdr:col>
                    <xdr:colOff>771525</xdr:colOff>
                    <xdr:row>14</xdr:row>
                    <xdr:rowOff>276225</xdr:rowOff>
                  </to>
                </anchor>
              </controlPr>
            </control>
          </mc:Choice>
        </mc:AlternateContent>
        <mc:AlternateContent xmlns:mc="http://schemas.openxmlformats.org/markup-compatibility/2006">
          <mc:Choice Requires="x14">
            <control shapeId="7244" r:id="rId21" name="Drop Down 76">
              <controlPr defaultSize="0" autoLine="0" autoPict="0">
                <anchor moveWithCells="1">
                  <from>
                    <xdr:col>8</xdr:col>
                    <xdr:colOff>9525</xdr:colOff>
                    <xdr:row>7</xdr:row>
                    <xdr:rowOff>19050</xdr:rowOff>
                  </from>
                  <to>
                    <xdr:col>8</xdr:col>
                    <xdr:colOff>771525</xdr:colOff>
                    <xdr:row>7</xdr:row>
                    <xdr:rowOff>219075</xdr:rowOff>
                  </to>
                </anchor>
              </controlPr>
            </control>
          </mc:Choice>
        </mc:AlternateContent>
        <mc:AlternateContent xmlns:mc="http://schemas.openxmlformats.org/markup-compatibility/2006">
          <mc:Choice Requires="x14">
            <control shapeId="7245" r:id="rId22" name="Drop Down 77">
              <controlPr defaultSize="0" autoLine="0" autoPict="0">
                <anchor moveWithCells="1">
                  <from>
                    <xdr:col>12</xdr:col>
                    <xdr:colOff>9525</xdr:colOff>
                    <xdr:row>7</xdr:row>
                    <xdr:rowOff>19050</xdr:rowOff>
                  </from>
                  <to>
                    <xdr:col>12</xdr:col>
                    <xdr:colOff>771525</xdr:colOff>
                    <xdr:row>7</xdr:row>
                    <xdr:rowOff>219075</xdr:rowOff>
                  </to>
                </anchor>
              </controlPr>
            </control>
          </mc:Choice>
        </mc:AlternateContent>
        <mc:AlternateContent xmlns:mc="http://schemas.openxmlformats.org/markup-compatibility/2006">
          <mc:Choice Requires="x14">
            <control shapeId="7246" r:id="rId23" name="Check Box 78">
              <controlPr locked="0" defaultSize="0" autoFill="0" autoLine="0" autoPict="0" altText="">
                <anchor moveWithCells="1">
                  <from>
                    <xdr:col>12</xdr:col>
                    <xdr:colOff>304800</xdr:colOff>
                    <xdr:row>18</xdr:row>
                    <xdr:rowOff>66675</xdr:rowOff>
                  </from>
                  <to>
                    <xdr:col>13</xdr:col>
                    <xdr:colOff>0</xdr:colOff>
                    <xdr:row>18</xdr:row>
                    <xdr:rowOff>285750</xdr:rowOff>
                  </to>
                </anchor>
              </controlPr>
            </control>
          </mc:Choice>
        </mc:AlternateContent>
        <mc:AlternateContent xmlns:mc="http://schemas.openxmlformats.org/markup-compatibility/2006">
          <mc:Choice Requires="x14">
            <control shapeId="7247" r:id="rId24" name="Check Box 79">
              <controlPr locked="0" defaultSize="0" autoFill="0" autoLine="0" autoPict="0" altText="">
                <anchor moveWithCells="1">
                  <from>
                    <xdr:col>12</xdr:col>
                    <xdr:colOff>304800</xdr:colOff>
                    <xdr:row>19</xdr:row>
                    <xdr:rowOff>66675</xdr:rowOff>
                  </from>
                  <to>
                    <xdr:col>13</xdr:col>
                    <xdr:colOff>0</xdr:colOff>
                    <xdr:row>19</xdr:row>
                    <xdr:rowOff>285750</xdr:rowOff>
                  </to>
                </anchor>
              </controlPr>
            </control>
          </mc:Choice>
        </mc:AlternateContent>
        <mc:AlternateContent xmlns:mc="http://schemas.openxmlformats.org/markup-compatibility/2006">
          <mc:Choice Requires="x14">
            <control shapeId="7248" r:id="rId25" name="Check Box 80">
              <controlPr locked="0" defaultSize="0" autoFill="0" autoLine="0" autoPict="0" altText="">
                <anchor moveWithCells="1">
                  <from>
                    <xdr:col>12</xdr:col>
                    <xdr:colOff>304800</xdr:colOff>
                    <xdr:row>20</xdr:row>
                    <xdr:rowOff>228600</xdr:rowOff>
                  </from>
                  <to>
                    <xdr:col>13</xdr:col>
                    <xdr:colOff>0</xdr:colOff>
                    <xdr:row>20</xdr:row>
                    <xdr:rowOff>447675</xdr:rowOff>
                  </to>
                </anchor>
              </controlPr>
            </control>
          </mc:Choice>
        </mc:AlternateContent>
        <mc:AlternateContent xmlns:mc="http://schemas.openxmlformats.org/markup-compatibility/2006">
          <mc:Choice Requires="x14">
            <control shapeId="7249" r:id="rId26" name="Check Box 81">
              <controlPr locked="0" defaultSize="0" autoFill="0" autoLine="0" autoPict="0" altText="">
                <anchor moveWithCells="1">
                  <from>
                    <xdr:col>12</xdr:col>
                    <xdr:colOff>304800</xdr:colOff>
                    <xdr:row>21</xdr:row>
                    <xdr:rowOff>66675</xdr:rowOff>
                  </from>
                  <to>
                    <xdr:col>13</xdr:col>
                    <xdr:colOff>0</xdr:colOff>
                    <xdr:row>21</xdr:row>
                    <xdr:rowOff>285750</xdr:rowOff>
                  </to>
                </anchor>
              </controlPr>
            </control>
          </mc:Choice>
        </mc:AlternateContent>
        <mc:AlternateContent xmlns:mc="http://schemas.openxmlformats.org/markup-compatibility/2006">
          <mc:Choice Requires="x14">
            <control shapeId="7250" r:id="rId27" name="Check Box 82">
              <controlPr locked="0" defaultSize="0" autoFill="0" autoLine="0" autoPict="0" altText="">
                <anchor moveWithCells="1">
                  <from>
                    <xdr:col>12</xdr:col>
                    <xdr:colOff>304800</xdr:colOff>
                    <xdr:row>22</xdr:row>
                    <xdr:rowOff>9525</xdr:rowOff>
                  </from>
                  <to>
                    <xdr:col>13</xdr:col>
                    <xdr:colOff>0</xdr:colOff>
                    <xdr:row>23</xdr:row>
                    <xdr:rowOff>0</xdr:rowOff>
                  </to>
                </anchor>
              </controlPr>
            </control>
          </mc:Choice>
        </mc:AlternateContent>
        <mc:AlternateContent xmlns:mc="http://schemas.openxmlformats.org/markup-compatibility/2006">
          <mc:Choice Requires="x14">
            <control shapeId="7251" r:id="rId28" name="Drop Down 83">
              <controlPr defaultSize="0" autoLine="0" autoPict="0">
                <anchor moveWithCells="1">
                  <from>
                    <xdr:col>3</xdr:col>
                    <xdr:colOff>9525</xdr:colOff>
                    <xdr:row>25</xdr:row>
                    <xdr:rowOff>9525</xdr:rowOff>
                  </from>
                  <to>
                    <xdr:col>4</xdr:col>
                    <xdr:colOff>0</xdr:colOff>
                    <xdr:row>26</xdr:row>
                    <xdr:rowOff>0</xdr:rowOff>
                  </to>
                </anchor>
              </controlPr>
            </control>
          </mc:Choice>
        </mc:AlternateContent>
        <mc:AlternateContent xmlns:mc="http://schemas.openxmlformats.org/markup-compatibility/2006">
          <mc:Choice Requires="x14">
            <control shapeId="7252" r:id="rId29" name="Drop Down 84">
              <controlPr defaultSize="0" autoLine="0" autoPict="0">
                <anchor moveWithCells="1">
                  <from>
                    <xdr:col>3</xdr:col>
                    <xdr:colOff>9525</xdr:colOff>
                    <xdr:row>26</xdr:row>
                    <xdr:rowOff>9525</xdr:rowOff>
                  </from>
                  <to>
                    <xdr:col>4</xdr:col>
                    <xdr:colOff>0</xdr:colOff>
                    <xdr:row>27</xdr:row>
                    <xdr:rowOff>0</xdr:rowOff>
                  </to>
                </anchor>
              </controlPr>
            </control>
          </mc:Choice>
        </mc:AlternateContent>
        <mc:AlternateContent xmlns:mc="http://schemas.openxmlformats.org/markup-compatibility/2006">
          <mc:Choice Requires="x14">
            <control shapeId="7253" r:id="rId30" name="Drop Down 85">
              <controlPr defaultSize="0" autoLine="0" autoPict="0">
                <anchor moveWithCells="1">
                  <from>
                    <xdr:col>3</xdr:col>
                    <xdr:colOff>9525</xdr:colOff>
                    <xdr:row>27</xdr:row>
                    <xdr:rowOff>9525</xdr:rowOff>
                  </from>
                  <to>
                    <xdr:col>4</xdr:col>
                    <xdr:colOff>0</xdr:colOff>
                    <xdr:row>28</xdr:row>
                    <xdr:rowOff>0</xdr:rowOff>
                  </to>
                </anchor>
              </controlPr>
            </control>
          </mc:Choice>
        </mc:AlternateContent>
        <mc:AlternateContent xmlns:mc="http://schemas.openxmlformats.org/markup-compatibility/2006">
          <mc:Choice Requires="x14">
            <control shapeId="7254" r:id="rId31" name="Drop Down 86">
              <controlPr defaultSize="0" autoLine="0" autoPict="0">
                <anchor moveWithCells="1">
                  <from>
                    <xdr:col>9</xdr:col>
                    <xdr:colOff>828675</xdr:colOff>
                    <xdr:row>26</xdr:row>
                    <xdr:rowOff>0</xdr:rowOff>
                  </from>
                  <to>
                    <xdr:col>12</xdr:col>
                    <xdr:colOff>76200</xdr:colOff>
                    <xdr:row>26</xdr:row>
                    <xdr:rowOff>219075</xdr:rowOff>
                  </to>
                </anchor>
              </controlPr>
            </control>
          </mc:Choice>
        </mc:AlternateContent>
        <mc:AlternateContent xmlns:mc="http://schemas.openxmlformats.org/markup-compatibility/2006">
          <mc:Choice Requires="x14">
            <control shapeId="7256" r:id="rId32" name="Drop Down 88">
              <controlPr defaultSize="0" autoLine="0" autoPict="0">
                <anchor moveWithCells="1">
                  <from>
                    <xdr:col>9</xdr:col>
                    <xdr:colOff>828675</xdr:colOff>
                    <xdr:row>25</xdr:row>
                    <xdr:rowOff>0</xdr:rowOff>
                  </from>
                  <to>
                    <xdr:col>12</xdr:col>
                    <xdr:colOff>76200</xdr:colOff>
                    <xdr:row>25</xdr:row>
                    <xdr:rowOff>219075</xdr:rowOff>
                  </to>
                </anchor>
              </controlPr>
            </control>
          </mc:Choice>
        </mc:AlternateContent>
        <mc:AlternateContent xmlns:mc="http://schemas.openxmlformats.org/markup-compatibility/2006">
          <mc:Choice Requires="x14">
            <control shapeId="7257" r:id="rId33" name="Drop Down 89">
              <controlPr defaultSize="0" autoLine="0" autoPict="0">
                <anchor moveWithCells="1">
                  <from>
                    <xdr:col>9</xdr:col>
                    <xdr:colOff>828675</xdr:colOff>
                    <xdr:row>27</xdr:row>
                    <xdr:rowOff>0</xdr:rowOff>
                  </from>
                  <to>
                    <xdr:col>12</xdr:col>
                    <xdr:colOff>76200</xdr:colOff>
                    <xdr:row>27</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499984740745262"/>
  </sheetPr>
  <dimension ref="A1:BO294"/>
  <sheetViews>
    <sheetView topLeftCell="A17" zoomScale="90" zoomScaleNormal="90" workbookViewId="0">
      <selection activeCell="AI17" sqref="AI17:AT19"/>
    </sheetView>
  </sheetViews>
  <sheetFormatPr baseColWidth="10" defaultColWidth="2.85546875" defaultRowHeight="7.5" customHeight="1"/>
  <cols>
    <col min="1" max="29" width="2.85546875" style="114"/>
    <col min="30" max="30" width="1.5703125" style="114" customWidth="1"/>
    <col min="31" max="16384" width="2.85546875" style="114"/>
  </cols>
  <sheetData>
    <row r="1" spans="1:67" ht="6" customHeight="1">
      <c r="A1" s="786" t="s">
        <v>153</v>
      </c>
      <c r="B1" s="786"/>
      <c r="C1" s="786"/>
      <c r="D1" s="786"/>
      <c r="E1" s="786"/>
      <c r="F1" s="786"/>
      <c r="G1" s="786"/>
      <c r="H1" s="786"/>
      <c r="I1" s="786"/>
      <c r="J1" s="786"/>
      <c r="K1" s="786"/>
      <c r="L1" s="786"/>
      <c r="M1" s="786"/>
      <c r="N1" s="786"/>
      <c r="O1" s="786"/>
      <c r="P1" s="786"/>
      <c r="Q1" s="786"/>
      <c r="R1" s="782" t="s">
        <v>154</v>
      </c>
      <c r="S1" s="782"/>
      <c r="T1" s="782"/>
      <c r="U1" s="782"/>
      <c r="V1" s="782"/>
      <c r="W1" s="782"/>
      <c r="X1" s="782"/>
      <c r="Y1" s="782"/>
      <c r="Z1" s="782"/>
      <c r="AA1" s="784" t="s">
        <v>155</v>
      </c>
      <c r="AB1" s="784"/>
      <c r="AC1" s="784"/>
      <c r="AD1" s="784"/>
      <c r="AE1" s="784"/>
      <c r="AF1" s="784"/>
      <c r="AG1" s="784"/>
      <c r="AH1" s="784"/>
      <c r="AI1" s="784"/>
      <c r="AJ1" s="784"/>
      <c r="AK1" s="784"/>
      <c r="AL1" s="784"/>
      <c r="AM1" s="784"/>
      <c r="AN1" s="784"/>
      <c r="AO1" s="784"/>
      <c r="AP1" s="784"/>
      <c r="AQ1" s="784"/>
      <c r="AR1" s="784"/>
      <c r="AS1" s="784"/>
      <c r="AT1" s="784"/>
    </row>
    <row r="2" spans="1:67" ht="7.5" customHeight="1">
      <c r="A2" s="786"/>
      <c r="B2" s="786"/>
      <c r="C2" s="786"/>
      <c r="D2" s="786"/>
      <c r="E2" s="786"/>
      <c r="F2" s="786"/>
      <c r="G2" s="786"/>
      <c r="H2" s="786"/>
      <c r="I2" s="786"/>
      <c r="J2" s="786"/>
      <c r="K2" s="786"/>
      <c r="L2" s="786"/>
      <c r="M2" s="786"/>
      <c r="N2" s="786"/>
      <c r="O2" s="786"/>
      <c r="P2" s="786"/>
      <c r="Q2" s="786"/>
      <c r="R2" s="782"/>
      <c r="S2" s="782"/>
      <c r="T2" s="782"/>
      <c r="U2" s="782"/>
      <c r="V2" s="782"/>
      <c r="W2" s="782"/>
      <c r="X2" s="782"/>
      <c r="Y2" s="782"/>
      <c r="Z2" s="782"/>
      <c r="AA2" s="784"/>
      <c r="AB2" s="784"/>
      <c r="AC2" s="784"/>
      <c r="AD2" s="784"/>
      <c r="AE2" s="784"/>
      <c r="AF2" s="784"/>
      <c r="AG2" s="784"/>
      <c r="AH2" s="784"/>
      <c r="AI2" s="784"/>
      <c r="AJ2" s="784"/>
      <c r="AK2" s="784"/>
      <c r="AL2" s="784"/>
      <c r="AM2" s="784"/>
      <c r="AN2" s="784"/>
      <c r="AO2" s="784"/>
      <c r="AP2" s="784"/>
      <c r="AQ2" s="784"/>
      <c r="AR2" s="784"/>
      <c r="AS2" s="784"/>
      <c r="AT2" s="784"/>
    </row>
    <row r="3" spans="1:67" ht="7.5" customHeight="1">
      <c r="A3" s="786"/>
      <c r="B3" s="786"/>
      <c r="C3" s="786"/>
      <c r="D3" s="786"/>
      <c r="E3" s="786"/>
      <c r="F3" s="786"/>
      <c r="G3" s="786"/>
      <c r="H3" s="786"/>
      <c r="I3" s="786"/>
      <c r="J3" s="786"/>
      <c r="K3" s="786"/>
      <c r="L3" s="786"/>
      <c r="M3" s="786"/>
      <c r="N3" s="786"/>
      <c r="O3" s="786"/>
      <c r="P3" s="786"/>
      <c r="Q3" s="786"/>
      <c r="R3" s="782"/>
      <c r="S3" s="782"/>
      <c r="T3" s="782"/>
      <c r="U3" s="782"/>
      <c r="V3" s="782"/>
      <c r="W3" s="782"/>
      <c r="X3" s="782"/>
      <c r="Y3" s="782"/>
      <c r="Z3" s="782"/>
      <c r="AA3" s="784" t="s">
        <v>453</v>
      </c>
      <c r="AB3" s="784"/>
      <c r="AC3" s="784"/>
      <c r="AD3" s="784"/>
      <c r="AE3" s="784"/>
      <c r="AF3" s="784"/>
      <c r="AG3" s="784"/>
      <c r="AH3" s="784"/>
      <c r="AI3" s="784"/>
      <c r="AJ3" s="784"/>
      <c r="AK3" s="784"/>
      <c r="AL3" s="784"/>
      <c r="AM3" s="784"/>
      <c r="AN3" s="784"/>
      <c r="AO3" s="784"/>
      <c r="AP3" s="784"/>
      <c r="AQ3" s="784"/>
      <c r="AR3" s="784"/>
      <c r="AS3" s="784"/>
      <c r="AT3" s="784"/>
    </row>
    <row r="4" spans="1:67" ht="7.5" customHeight="1">
      <c r="A4" s="787"/>
      <c r="B4" s="787"/>
      <c r="C4" s="787"/>
      <c r="D4" s="787"/>
      <c r="E4" s="787"/>
      <c r="F4" s="787"/>
      <c r="G4" s="787"/>
      <c r="H4" s="787"/>
      <c r="I4" s="787"/>
      <c r="J4" s="787"/>
      <c r="K4" s="787"/>
      <c r="L4" s="787"/>
      <c r="M4" s="787"/>
      <c r="N4" s="787"/>
      <c r="O4" s="787"/>
      <c r="P4" s="787"/>
      <c r="Q4" s="787"/>
      <c r="R4" s="783"/>
      <c r="S4" s="783"/>
      <c r="T4" s="783"/>
      <c r="U4" s="783"/>
      <c r="V4" s="783"/>
      <c r="W4" s="783"/>
      <c r="X4" s="783"/>
      <c r="Y4" s="783"/>
      <c r="Z4" s="783"/>
      <c r="AA4" s="785"/>
      <c r="AB4" s="785"/>
      <c r="AC4" s="785"/>
      <c r="AD4" s="785"/>
      <c r="AE4" s="785"/>
      <c r="AF4" s="785"/>
      <c r="AG4" s="785"/>
      <c r="AH4" s="785"/>
      <c r="AI4" s="785"/>
      <c r="AJ4" s="785"/>
      <c r="AK4" s="785"/>
      <c r="AL4" s="785"/>
      <c r="AM4" s="785"/>
      <c r="AN4" s="785"/>
      <c r="AO4" s="785"/>
      <c r="AP4" s="785"/>
      <c r="AQ4" s="785"/>
      <c r="AR4" s="785"/>
      <c r="AS4" s="785"/>
      <c r="AT4" s="785"/>
    </row>
    <row r="5" spans="1:67" ht="6" customHeight="1">
      <c r="A5" s="753"/>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Y5" s="120"/>
      <c r="AZ5" s="120"/>
      <c r="BA5" s="120"/>
      <c r="BB5" s="120"/>
      <c r="BC5" s="120"/>
      <c r="BD5" s="120"/>
      <c r="BE5" s="120"/>
      <c r="BF5" s="120"/>
      <c r="BG5" s="120"/>
      <c r="BH5" s="120"/>
      <c r="BI5" s="120"/>
      <c r="BJ5" s="120"/>
      <c r="BK5" s="120"/>
      <c r="BL5" s="120"/>
      <c r="BM5" s="120"/>
      <c r="BN5" s="120"/>
      <c r="BO5" s="120"/>
    </row>
    <row r="6" spans="1:67" ht="5.25" customHeight="1" thickBot="1">
      <c r="A6" s="754"/>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Y6" s="120"/>
      <c r="AZ6" s="120"/>
      <c r="BA6" s="120"/>
      <c r="BB6" s="120"/>
      <c r="BC6" s="120"/>
      <c r="BD6" s="120"/>
      <c r="BE6" s="120"/>
      <c r="BF6" s="120"/>
      <c r="BG6" s="120"/>
      <c r="BH6" s="120"/>
      <c r="BI6" s="120"/>
      <c r="BJ6" s="120"/>
      <c r="BK6" s="120"/>
      <c r="BL6" s="120"/>
      <c r="BM6" s="120"/>
      <c r="BN6" s="120"/>
      <c r="BO6" s="120"/>
    </row>
    <row r="7" spans="1:67" ht="7.5" customHeight="1">
      <c r="A7" s="755" t="s">
        <v>156</v>
      </c>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9"/>
      <c r="AB7" s="760"/>
      <c r="AC7" s="760"/>
      <c r="AD7" s="760"/>
      <c r="AE7" s="760"/>
      <c r="AF7" s="760"/>
      <c r="AG7" s="760"/>
      <c r="AH7" s="760"/>
      <c r="AI7" s="765" t="s">
        <v>157</v>
      </c>
      <c r="AJ7" s="766"/>
      <c r="AK7" s="766"/>
      <c r="AL7" s="766"/>
      <c r="AM7" s="766"/>
      <c r="AN7" s="766"/>
      <c r="AO7" s="766"/>
      <c r="AP7" s="766"/>
      <c r="AQ7" s="766"/>
      <c r="AR7" s="766"/>
      <c r="AS7" s="766"/>
      <c r="AT7" s="767"/>
      <c r="AY7" s="338"/>
      <c r="AZ7" s="338"/>
      <c r="BA7" s="338"/>
      <c r="BB7" s="338"/>
      <c r="BC7" s="338"/>
      <c r="BD7" s="338"/>
      <c r="BE7" s="338"/>
      <c r="BF7" s="338"/>
      <c r="BG7" s="338"/>
      <c r="BH7" s="338"/>
      <c r="BI7" s="338"/>
      <c r="BJ7" s="338"/>
      <c r="BK7" s="338"/>
      <c r="BL7" s="120"/>
      <c r="BM7" s="120"/>
      <c r="BN7" s="120"/>
      <c r="BO7" s="120"/>
    </row>
    <row r="8" spans="1:67" ht="7.5" customHeight="1">
      <c r="A8" s="757"/>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61"/>
      <c r="AB8" s="762"/>
      <c r="AC8" s="762"/>
      <c r="AD8" s="762"/>
      <c r="AE8" s="762"/>
      <c r="AF8" s="762"/>
      <c r="AG8" s="762"/>
      <c r="AH8" s="762"/>
      <c r="AI8" s="768"/>
      <c r="AJ8" s="769"/>
      <c r="AK8" s="769"/>
      <c r="AL8" s="769"/>
      <c r="AM8" s="769"/>
      <c r="AN8" s="769"/>
      <c r="AO8" s="769"/>
      <c r="AP8" s="769"/>
      <c r="AQ8" s="769"/>
      <c r="AR8" s="769"/>
      <c r="AS8" s="769"/>
      <c r="AT8" s="770"/>
      <c r="AY8" s="120"/>
      <c r="AZ8" s="120"/>
      <c r="BA8" s="120"/>
      <c r="BB8" s="120"/>
      <c r="BC8" s="120"/>
      <c r="BD8" s="120"/>
      <c r="BE8" s="120"/>
      <c r="BF8" s="120"/>
      <c r="BG8" s="120"/>
      <c r="BH8" s="120"/>
      <c r="BI8" s="120"/>
      <c r="BJ8" s="120"/>
      <c r="BK8" s="120"/>
      <c r="BL8" s="120"/>
      <c r="BM8" s="120"/>
      <c r="BN8" s="120"/>
      <c r="BO8" s="120"/>
    </row>
    <row r="9" spans="1:67" ht="7.5" customHeight="1" thickBot="1">
      <c r="A9" s="757"/>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63"/>
      <c r="AB9" s="764"/>
      <c r="AC9" s="764"/>
      <c r="AD9" s="764"/>
      <c r="AE9" s="764"/>
      <c r="AF9" s="764"/>
      <c r="AG9" s="764"/>
      <c r="AH9" s="764"/>
      <c r="AI9" s="771"/>
      <c r="AJ9" s="772"/>
      <c r="AK9" s="772"/>
      <c r="AL9" s="772"/>
      <c r="AM9" s="772"/>
      <c r="AN9" s="772"/>
      <c r="AO9" s="772"/>
      <c r="AP9" s="772"/>
      <c r="AQ9" s="772"/>
      <c r="AR9" s="772"/>
      <c r="AS9" s="772"/>
      <c r="AT9" s="773"/>
      <c r="AY9" s="120"/>
      <c r="AZ9" s="120"/>
      <c r="BA9" s="120"/>
      <c r="BB9" s="120"/>
      <c r="BC9" s="120"/>
      <c r="BD9" s="120"/>
      <c r="BE9" s="120"/>
      <c r="BF9" s="120"/>
      <c r="BG9" s="120"/>
      <c r="BH9" s="120"/>
      <c r="BI9" s="120"/>
      <c r="BJ9" s="120"/>
      <c r="BK9" s="120"/>
      <c r="BL9" s="120"/>
      <c r="BM9" s="120"/>
      <c r="BN9" s="120"/>
      <c r="BO9" s="120"/>
    </row>
    <row r="10" spans="1:67" ht="7.5" customHeight="1">
      <c r="A10" s="757"/>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74"/>
      <c r="AB10" s="775"/>
      <c r="AC10" s="775"/>
      <c r="AD10" s="775"/>
      <c r="AE10" s="775"/>
      <c r="AF10" s="775"/>
      <c r="AG10" s="775"/>
      <c r="AH10" s="775"/>
      <c r="AI10" s="775"/>
      <c r="AJ10" s="775"/>
      <c r="AK10" s="775"/>
      <c r="AL10" s="775"/>
      <c r="AM10" s="775"/>
      <c r="AN10" s="775"/>
      <c r="AO10" s="775"/>
      <c r="AP10" s="775"/>
      <c r="AQ10" s="775"/>
      <c r="AR10" s="775"/>
      <c r="AS10" s="775"/>
      <c r="AT10" s="776"/>
      <c r="AY10" s="120"/>
      <c r="AZ10" s="120"/>
      <c r="BA10" s="120"/>
      <c r="BB10" s="120"/>
      <c r="BC10" s="120"/>
      <c r="BD10" s="120"/>
      <c r="BE10" s="120"/>
      <c r="BF10" s="120"/>
      <c r="BG10" s="120"/>
      <c r="BH10" s="120"/>
      <c r="BI10" s="120"/>
      <c r="BJ10" s="120"/>
      <c r="BK10" s="120"/>
      <c r="BL10" s="120"/>
      <c r="BM10" s="120"/>
      <c r="BN10" s="120"/>
      <c r="BO10" s="120"/>
    </row>
    <row r="11" spans="1:67" ht="7.5" customHeight="1">
      <c r="A11" s="757"/>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74"/>
      <c r="AB11" s="775"/>
      <c r="AC11" s="775"/>
      <c r="AD11" s="775"/>
      <c r="AE11" s="775"/>
      <c r="AF11" s="775"/>
      <c r="AG11" s="775"/>
      <c r="AH11" s="775"/>
      <c r="AI11" s="775"/>
      <c r="AJ11" s="775"/>
      <c r="AK11" s="775"/>
      <c r="AL11" s="775"/>
      <c r="AM11" s="775"/>
      <c r="AN11" s="775"/>
      <c r="AO11" s="775"/>
      <c r="AP11" s="775"/>
      <c r="AQ11" s="775"/>
      <c r="AR11" s="775"/>
      <c r="AS11" s="775"/>
      <c r="AT11" s="776"/>
      <c r="AY11" s="120"/>
      <c r="AZ11" s="120"/>
      <c r="BA11" s="120"/>
      <c r="BB11" s="120"/>
      <c r="BC11" s="120"/>
      <c r="BD11" s="120"/>
      <c r="BE11" s="120"/>
      <c r="BF11" s="120"/>
      <c r="BG11" s="120"/>
      <c r="BH11" s="120"/>
      <c r="BI11" s="120"/>
      <c r="BJ11" s="120"/>
      <c r="BK11" s="120"/>
      <c r="BL11" s="120"/>
      <c r="BM11" s="120"/>
      <c r="BN11" s="120"/>
      <c r="BO11" s="120"/>
    </row>
    <row r="12" spans="1:67" ht="7.5" customHeight="1">
      <c r="A12" s="757" t="s">
        <v>158</v>
      </c>
      <c r="B12" s="758"/>
      <c r="C12" s="758"/>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74"/>
      <c r="AB12" s="775"/>
      <c r="AC12" s="775"/>
      <c r="AD12" s="775"/>
      <c r="AE12" s="775"/>
      <c r="AF12" s="775"/>
      <c r="AG12" s="775"/>
      <c r="AH12" s="775"/>
      <c r="AI12" s="775"/>
      <c r="AJ12" s="775"/>
      <c r="AK12" s="775"/>
      <c r="AL12" s="775"/>
      <c r="AM12" s="775"/>
      <c r="AN12" s="775"/>
      <c r="AO12" s="775"/>
      <c r="AP12" s="775"/>
      <c r="AQ12" s="775"/>
      <c r="AR12" s="775"/>
      <c r="AS12" s="775"/>
      <c r="AT12" s="776"/>
      <c r="AY12" s="120"/>
      <c r="AZ12" s="120"/>
      <c r="BA12" s="120"/>
      <c r="BB12" s="120"/>
      <c r="BC12" s="120"/>
      <c r="BD12" s="120"/>
      <c r="BE12" s="120"/>
      <c r="BF12" s="120"/>
      <c r="BG12" s="120"/>
      <c r="BH12" s="120"/>
      <c r="BI12" s="120"/>
      <c r="BJ12" s="120"/>
      <c r="BK12" s="120"/>
      <c r="BL12" s="120"/>
      <c r="BM12" s="120"/>
      <c r="BN12" s="120"/>
      <c r="BO12" s="120"/>
    </row>
    <row r="13" spans="1:67" ht="7.5" customHeight="1">
      <c r="A13" s="757"/>
      <c r="B13" s="758"/>
      <c r="C13" s="758"/>
      <c r="D13" s="758"/>
      <c r="E13" s="758"/>
      <c r="F13" s="758"/>
      <c r="G13" s="758"/>
      <c r="H13" s="758"/>
      <c r="I13" s="758"/>
      <c r="J13" s="758"/>
      <c r="K13" s="758"/>
      <c r="L13" s="758"/>
      <c r="M13" s="758"/>
      <c r="N13" s="758"/>
      <c r="O13" s="758"/>
      <c r="P13" s="758"/>
      <c r="Q13" s="758"/>
      <c r="R13" s="758"/>
      <c r="S13" s="758"/>
      <c r="T13" s="758"/>
      <c r="U13" s="758"/>
      <c r="V13" s="758"/>
      <c r="W13" s="758"/>
      <c r="X13" s="758"/>
      <c r="Y13" s="758"/>
      <c r="Z13" s="758"/>
      <c r="AA13" s="774"/>
      <c r="AB13" s="775"/>
      <c r="AC13" s="775"/>
      <c r="AD13" s="775"/>
      <c r="AE13" s="775"/>
      <c r="AF13" s="775"/>
      <c r="AG13" s="775"/>
      <c r="AH13" s="775"/>
      <c r="AI13" s="775"/>
      <c r="AJ13" s="775"/>
      <c r="AK13" s="775"/>
      <c r="AL13" s="775"/>
      <c r="AM13" s="775"/>
      <c r="AN13" s="775"/>
      <c r="AO13" s="775"/>
      <c r="AP13" s="775"/>
      <c r="AQ13" s="775"/>
      <c r="AR13" s="775"/>
      <c r="AS13" s="775"/>
      <c r="AT13" s="776"/>
      <c r="AY13" s="120"/>
      <c r="AZ13" s="120"/>
      <c r="BA13" s="120"/>
      <c r="BB13" s="120"/>
      <c r="BC13" s="120"/>
      <c r="BD13" s="120"/>
      <c r="BE13" s="120"/>
      <c r="BF13" s="120"/>
      <c r="BG13" s="120"/>
      <c r="BH13" s="120"/>
      <c r="BI13" s="120"/>
      <c r="BJ13" s="120"/>
      <c r="BK13" s="120"/>
      <c r="BL13" s="120"/>
      <c r="BM13" s="120"/>
      <c r="BN13" s="120"/>
      <c r="BO13" s="120"/>
    </row>
    <row r="14" spans="1:67" ht="7.5" customHeight="1">
      <c r="A14" s="757"/>
      <c r="B14" s="758"/>
      <c r="C14" s="758"/>
      <c r="D14" s="758"/>
      <c r="E14" s="758"/>
      <c r="F14" s="758"/>
      <c r="G14" s="758"/>
      <c r="H14" s="758"/>
      <c r="I14" s="758"/>
      <c r="J14" s="758"/>
      <c r="K14" s="758"/>
      <c r="L14" s="758"/>
      <c r="M14" s="758"/>
      <c r="N14" s="758"/>
      <c r="O14" s="758"/>
      <c r="P14" s="758"/>
      <c r="Q14" s="758"/>
      <c r="R14" s="758"/>
      <c r="S14" s="758"/>
      <c r="T14" s="758"/>
      <c r="U14" s="758"/>
      <c r="V14" s="758"/>
      <c r="W14" s="758"/>
      <c r="X14" s="758"/>
      <c r="Y14" s="758"/>
      <c r="Z14" s="758"/>
      <c r="AA14" s="774"/>
      <c r="AB14" s="775"/>
      <c r="AC14" s="775"/>
      <c r="AD14" s="775"/>
      <c r="AE14" s="775"/>
      <c r="AF14" s="775"/>
      <c r="AG14" s="775"/>
      <c r="AH14" s="775"/>
      <c r="AI14" s="775"/>
      <c r="AJ14" s="775"/>
      <c r="AK14" s="775"/>
      <c r="AL14" s="775"/>
      <c r="AM14" s="775"/>
      <c r="AN14" s="775"/>
      <c r="AO14" s="775"/>
      <c r="AP14" s="775"/>
      <c r="AQ14" s="775"/>
      <c r="AR14" s="775"/>
      <c r="AS14" s="775"/>
      <c r="AT14" s="776"/>
      <c r="AY14" s="120"/>
      <c r="AZ14" s="120"/>
      <c r="BA14" s="120"/>
      <c r="BB14" s="120"/>
      <c r="BC14" s="120"/>
      <c r="BD14" s="120"/>
      <c r="BE14" s="120"/>
      <c r="BF14" s="120"/>
      <c r="BG14" s="120"/>
      <c r="BH14" s="120"/>
      <c r="BI14" s="120"/>
      <c r="BJ14" s="120"/>
      <c r="BK14" s="120"/>
      <c r="BL14" s="120"/>
      <c r="BM14" s="120"/>
      <c r="BN14" s="120"/>
      <c r="BO14" s="120"/>
    </row>
    <row r="15" spans="1:67" ht="7.5" customHeight="1" thickBot="1">
      <c r="A15" s="780"/>
      <c r="B15" s="781"/>
      <c r="C15" s="781"/>
      <c r="D15" s="781"/>
      <c r="E15" s="781"/>
      <c r="F15" s="781"/>
      <c r="G15" s="781"/>
      <c r="H15" s="781"/>
      <c r="I15" s="781"/>
      <c r="J15" s="781"/>
      <c r="K15" s="781"/>
      <c r="L15" s="781"/>
      <c r="M15" s="781"/>
      <c r="N15" s="781"/>
      <c r="O15" s="781"/>
      <c r="P15" s="781"/>
      <c r="Q15" s="781"/>
      <c r="R15" s="781"/>
      <c r="S15" s="781"/>
      <c r="T15" s="781"/>
      <c r="U15" s="781"/>
      <c r="V15" s="781"/>
      <c r="W15" s="781"/>
      <c r="X15" s="781"/>
      <c r="Y15" s="781"/>
      <c r="Z15" s="781"/>
      <c r="AA15" s="777"/>
      <c r="AB15" s="778"/>
      <c r="AC15" s="778"/>
      <c r="AD15" s="778"/>
      <c r="AE15" s="778"/>
      <c r="AF15" s="778"/>
      <c r="AG15" s="778"/>
      <c r="AH15" s="778"/>
      <c r="AI15" s="778"/>
      <c r="AJ15" s="778"/>
      <c r="AK15" s="778"/>
      <c r="AL15" s="778"/>
      <c r="AM15" s="778"/>
      <c r="AN15" s="778"/>
      <c r="AO15" s="778"/>
      <c r="AP15" s="778"/>
      <c r="AQ15" s="778"/>
      <c r="AR15" s="778"/>
      <c r="AS15" s="778"/>
      <c r="AT15" s="779"/>
    </row>
    <row r="16" spans="1:67" ht="7.5" customHeight="1">
      <c r="A16" s="754"/>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c r="AN16" s="754"/>
      <c r="AO16" s="754"/>
      <c r="AP16" s="754"/>
      <c r="AQ16" s="754"/>
      <c r="AR16" s="754"/>
      <c r="AS16" s="754"/>
      <c r="AT16" s="754"/>
    </row>
    <row r="17" spans="1:46" ht="7.5" customHeight="1">
      <c r="A17" s="788" t="s">
        <v>159</v>
      </c>
      <c r="B17" s="788"/>
      <c r="C17" s="789" t="str">
        <f>IF('3_Anzeichnungsprotokoll'!D4="","",'3_Anzeichnungsprotokoll'!D4)</f>
        <v/>
      </c>
      <c r="D17" s="789"/>
      <c r="E17" s="789"/>
      <c r="F17" s="789"/>
      <c r="G17" s="789"/>
      <c r="H17" s="791" t="s">
        <v>160</v>
      </c>
      <c r="I17" s="791"/>
      <c r="J17" s="791"/>
      <c r="K17" s="792" t="str">
        <f>IF('3_Anzeichnungsprotokoll'!D8="","",'3_Anzeichnungsprotokoll'!D8)</f>
        <v/>
      </c>
      <c r="L17" s="792"/>
      <c r="M17" s="792"/>
      <c r="N17" s="792"/>
      <c r="O17" s="791" t="s">
        <v>161</v>
      </c>
      <c r="P17" s="791"/>
      <c r="Q17" s="791"/>
      <c r="R17" s="791"/>
      <c r="S17" s="794" t="str">
        <f>IF('3_Anzeichnungsprotokoll'!P8="","",'3_Anzeichnungsprotokoll'!P8)</f>
        <v/>
      </c>
      <c r="T17" s="794"/>
      <c r="U17" s="794"/>
      <c r="V17" s="794"/>
      <c r="W17" s="794"/>
      <c r="X17" s="794"/>
      <c r="Y17" s="794"/>
      <c r="Z17" s="794"/>
      <c r="AA17" s="794"/>
      <c r="AB17" s="794"/>
      <c r="AC17" s="794"/>
      <c r="AD17" s="791" t="s">
        <v>162</v>
      </c>
      <c r="AE17" s="791"/>
      <c r="AF17" s="791"/>
      <c r="AG17" s="791"/>
      <c r="AH17" s="791"/>
      <c r="AI17" s="796" t="str">
        <f>IF('3_Anzeichnungsprotokoll'!D23=0,"",'3_Anzeichnungsprotokoll'!D23)</f>
        <v/>
      </c>
      <c r="AJ17" s="796"/>
      <c r="AK17" s="796"/>
      <c r="AL17" s="796"/>
      <c r="AM17" s="796"/>
      <c r="AN17" s="796"/>
      <c r="AO17" s="796"/>
      <c r="AP17" s="796"/>
      <c r="AQ17" s="796"/>
      <c r="AR17" s="796"/>
      <c r="AS17" s="796"/>
      <c r="AT17" s="796"/>
    </row>
    <row r="18" spans="1:46" ht="7.5" customHeight="1">
      <c r="A18" s="788"/>
      <c r="B18" s="788"/>
      <c r="C18" s="789"/>
      <c r="D18" s="789"/>
      <c r="E18" s="789"/>
      <c r="F18" s="789"/>
      <c r="G18" s="789"/>
      <c r="H18" s="791"/>
      <c r="I18" s="791"/>
      <c r="J18" s="791"/>
      <c r="K18" s="792"/>
      <c r="L18" s="792"/>
      <c r="M18" s="792"/>
      <c r="N18" s="792"/>
      <c r="O18" s="791"/>
      <c r="P18" s="791"/>
      <c r="Q18" s="791"/>
      <c r="R18" s="791"/>
      <c r="S18" s="794"/>
      <c r="T18" s="794"/>
      <c r="U18" s="794"/>
      <c r="V18" s="794"/>
      <c r="W18" s="794"/>
      <c r="X18" s="794"/>
      <c r="Y18" s="794"/>
      <c r="Z18" s="794"/>
      <c r="AA18" s="794"/>
      <c r="AB18" s="794"/>
      <c r="AC18" s="794"/>
      <c r="AD18" s="791"/>
      <c r="AE18" s="791"/>
      <c r="AF18" s="791"/>
      <c r="AG18" s="791"/>
      <c r="AH18" s="791"/>
      <c r="AI18" s="796"/>
      <c r="AJ18" s="796"/>
      <c r="AK18" s="796"/>
      <c r="AL18" s="796"/>
      <c r="AM18" s="796"/>
      <c r="AN18" s="796"/>
      <c r="AO18" s="796"/>
      <c r="AP18" s="796"/>
      <c r="AQ18" s="796"/>
      <c r="AR18" s="796"/>
      <c r="AS18" s="796"/>
      <c r="AT18" s="796"/>
    </row>
    <row r="19" spans="1:46" ht="7.5" customHeight="1">
      <c r="A19" s="788"/>
      <c r="B19" s="788"/>
      <c r="C19" s="790"/>
      <c r="D19" s="790"/>
      <c r="E19" s="790"/>
      <c r="F19" s="790"/>
      <c r="G19" s="790"/>
      <c r="H19" s="791"/>
      <c r="I19" s="791"/>
      <c r="J19" s="791"/>
      <c r="K19" s="793"/>
      <c r="L19" s="793"/>
      <c r="M19" s="793"/>
      <c r="N19" s="793"/>
      <c r="O19" s="791"/>
      <c r="P19" s="791"/>
      <c r="Q19" s="791"/>
      <c r="R19" s="791"/>
      <c r="S19" s="795"/>
      <c r="T19" s="795"/>
      <c r="U19" s="795"/>
      <c r="V19" s="795"/>
      <c r="W19" s="795"/>
      <c r="X19" s="795"/>
      <c r="Y19" s="795"/>
      <c r="Z19" s="795"/>
      <c r="AA19" s="795"/>
      <c r="AB19" s="795"/>
      <c r="AC19" s="795"/>
      <c r="AD19" s="791"/>
      <c r="AE19" s="791"/>
      <c r="AF19" s="791"/>
      <c r="AG19" s="791"/>
      <c r="AH19" s="791"/>
      <c r="AI19" s="797"/>
      <c r="AJ19" s="797"/>
      <c r="AK19" s="797"/>
      <c r="AL19" s="797"/>
      <c r="AM19" s="797"/>
      <c r="AN19" s="797"/>
      <c r="AO19" s="797"/>
      <c r="AP19" s="797"/>
      <c r="AQ19" s="797"/>
      <c r="AR19" s="797"/>
      <c r="AS19" s="797"/>
      <c r="AT19" s="797"/>
    </row>
    <row r="20" spans="1:46" ht="7.5" customHeight="1" thickBot="1">
      <c r="A20" s="754"/>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row>
    <row r="21" spans="1:46" ht="7.5" customHeight="1">
      <c r="A21" s="11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7"/>
    </row>
    <row r="22" spans="1:46" ht="7.5" customHeight="1">
      <c r="A22" s="798">
        <v>1</v>
      </c>
      <c r="B22" s="794" t="s">
        <v>163</v>
      </c>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4"/>
    </row>
    <row r="23" spans="1:46" ht="7.5" customHeight="1">
      <c r="A23" s="798"/>
      <c r="B23" s="533"/>
      <c r="C23" s="533"/>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4"/>
    </row>
    <row r="24" spans="1:46" ht="7.5" customHeight="1">
      <c r="A24" s="118"/>
      <c r="B24" s="799" t="s">
        <v>164</v>
      </c>
      <c r="C24" s="799"/>
      <c r="D24" s="799"/>
      <c r="E24" s="799"/>
      <c r="F24" s="799"/>
      <c r="G24" s="799"/>
      <c r="H24" s="800" t="str">
        <f>CONCATENATE('3_Anzeichnungsprotokoll'!C11," ",'3_Anzeichnungsprotokoll'!C12)</f>
        <v xml:space="preserve"> </v>
      </c>
      <c r="I24" s="801"/>
      <c r="J24" s="801"/>
      <c r="K24" s="801"/>
      <c r="L24" s="801"/>
      <c r="M24" s="801"/>
      <c r="N24" s="801"/>
      <c r="O24" s="801"/>
      <c r="P24" s="801"/>
      <c r="Q24" s="801"/>
      <c r="R24" s="801"/>
      <c r="S24" s="801"/>
      <c r="T24" s="801"/>
      <c r="U24" s="801"/>
      <c r="V24" s="119"/>
      <c r="W24" s="803" t="s">
        <v>165</v>
      </c>
      <c r="X24" s="803"/>
      <c r="Y24" s="803"/>
      <c r="Z24" s="803"/>
      <c r="AA24" s="804"/>
      <c r="AB24" s="805"/>
      <c r="AC24" s="805"/>
      <c r="AD24" s="805"/>
      <c r="AE24" s="805"/>
      <c r="AF24" s="805"/>
      <c r="AG24" s="805"/>
      <c r="AH24" s="805"/>
      <c r="AI24" s="805"/>
      <c r="AJ24" s="805"/>
      <c r="AK24" s="805"/>
      <c r="AL24" s="805"/>
      <c r="AM24" s="805"/>
      <c r="AN24" s="120"/>
      <c r="AO24" s="120"/>
      <c r="AP24" s="807"/>
      <c r="AQ24" s="808" t="s">
        <v>166</v>
      </c>
      <c r="AR24" s="808"/>
      <c r="AS24" s="808"/>
      <c r="AT24" s="809"/>
    </row>
    <row r="25" spans="1:46" ht="7.5" customHeight="1">
      <c r="A25" s="118"/>
      <c r="B25" s="799"/>
      <c r="C25" s="799"/>
      <c r="D25" s="799"/>
      <c r="E25" s="799"/>
      <c r="F25" s="799"/>
      <c r="G25" s="799"/>
      <c r="H25" s="801"/>
      <c r="I25" s="801"/>
      <c r="J25" s="801"/>
      <c r="K25" s="801"/>
      <c r="L25" s="801"/>
      <c r="M25" s="801"/>
      <c r="N25" s="801"/>
      <c r="O25" s="801"/>
      <c r="P25" s="801"/>
      <c r="Q25" s="801"/>
      <c r="R25" s="801"/>
      <c r="S25" s="801"/>
      <c r="T25" s="801"/>
      <c r="U25" s="801"/>
      <c r="V25" s="119"/>
      <c r="W25" s="803"/>
      <c r="X25" s="803"/>
      <c r="Y25" s="803"/>
      <c r="Z25" s="803"/>
      <c r="AA25" s="805"/>
      <c r="AB25" s="805"/>
      <c r="AC25" s="805"/>
      <c r="AD25" s="805"/>
      <c r="AE25" s="805"/>
      <c r="AF25" s="805"/>
      <c r="AG25" s="805"/>
      <c r="AH25" s="805"/>
      <c r="AI25" s="805"/>
      <c r="AJ25" s="805"/>
      <c r="AK25" s="805"/>
      <c r="AL25" s="805"/>
      <c r="AM25" s="805"/>
      <c r="AN25" s="120"/>
      <c r="AO25" s="120"/>
      <c r="AP25" s="807"/>
      <c r="AQ25" s="808"/>
      <c r="AR25" s="808"/>
      <c r="AS25" s="808"/>
      <c r="AT25" s="809"/>
    </row>
    <row r="26" spans="1:46" ht="7.5" customHeight="1">
      <c r="A26" s="118"/>
      <c r="B26" s="799"/>
      <c r="C26" s="799"/>
      <c r="D26" s="799"/>
      <c r="E26" s="799"/>
      <c r="F26" s="799"/>
      <c r="G26" s="799"/>
      <c r="H26" s="801"/>
      <c r="I26" s="801"/>
      <c r="J26" s="801"/>
      <c r="K26" s="801"/>
      <c r="L26" s="801"/>
      <c r="M26" s="801"/>
      <c r="N26" s="801"/>
      <c r="O26" s="801"/>
      <c r="P26" s="801"/>
      <c r="Q26" s="801"/>
      <c r="R26" s="801"/>
      <c r="S26" s="801"/>
      <c r="T26" s="801"/>
      <c r="U26" s="801"/>
      <c r="V26" s="119"/>
      <c r="W26" s="803"/>
      <c r="X26" s="803"/>
      <c r="Y26" s="803"/>
      <c r="Z26" s="803"/>
      <c r="AA26" s="805"/>
      <c r="AB26" s="805"/>
      <c r="AC26" s="805"/>
      <c r="AD26" s="805"/>
      <c r="AE26" s="805"/>
      <c r="AF26" s="805"/>
      <c r="AG26" s="805"/>
      <c r="AH26" s="805"/>
      <c r="AI26" s="805"/>
      <c r="AJ26" s="805"/>
      <c r="AK26" s="805"/>
      <c r="AL26" s="805"/>
      <c r="AM26" s="805"/>
      <c r="AN26" s="120"/>
      <c r="AO26" s="120"/>
      <c r="AP26" s="807"/>
      <c r="AQ26" s="808" t="s">
        <v>167</v>
      </c>
      <c r="AR26" s="808"/>
      <c r="AS26" s="808"/>
      <c r="AT26" s="809"/>
    </row>
    <row r="27" spans="1:46" ht="7.5" customHeight="1">
      <c r="A27" s="118"/>
      <c r="B27" s="799"/>
      <c r="C27" s="799"/>
      <c r="D27" s="799"/>
      <c r="E27" s="799"/>
      <c r="F27" s="799"/>
      <c r="G27" s="799"/>
      <c r="H27" s="802"/>
      <c r="I27" s="802"/>
      <c r="J27" s="802"/>
      <c r="K27" s="802"/>
      <c r="L27" s="802"/>
      <c r="M27" s="802"/>
      <c r="N27" s="802"/>
      <c r="O27" s="802"/>
      <c r="P27" s="802"/>
      <c r="Q27" s="802"/>
      <c r="R27" s="802"/>
      <c r="S27" s="802"/>
      <c r="T27" s="802"/>
      <c r="U27" s="802"/>
      <c r="V27" s="119"/>
      <c r="W27" s="803"/>
      <c r="X27" s="803"/>
      <c r="Y27" s="803"/>
      <c r="Z27" s="803"/>
      <c r="AA27" s="806"/>
      <c r="AB27" s="806"/>
      <c r="AC27" s="806"/>
      <c r="AD27" s="806"/>
      <c r="AE27" s="806"/>
      <c r="AF27" s="806"/>
      <c r="AG27" s="806"/>
      <c r="AH27" s="806"/>
      <c r="AI27" s="806"/>
      <c r="AJ27" s="806"/>
      <c r="AK27" s="806"/>
      <c r="AL27" s="806"/>
      <c r="AM27" s="806"/>
      <c r="AN27" s="120"/>
      <c r="AO27" s="120"/>
      <c r="AP27" s="807"/>
      <c r="AQ27" s="808"/>
      <c r="AR27" s="808"/>
      <c r="AS27" s="808"/>
      <c r="AT27" s="809"/>
    </row>
    <row r="28" spans="1:46" ht="7.5" customHeight="1">
      <c r="A28" s="118"/>
      <c r="B28" s="799" t="s">
        <v>333</v>
      </c>
      <c r="C28" s="799"/>
      <c r="D28" s="799"/>
      <c r="E28" s="799"/>
      <c r="F28" s="799"/>
      <c r="G28" s="799"/>
      <c r="H28" s="800" t="str">
        <f>IF('3_Anzeichnungsprotokoll'!J11="","",'3_Anzeichnungsprotokoll'!J11)</f>
        <v/>
      </c>
      <c r="I28" s="801"/>
      <c r="J28" s="801"/>
      <c r="K28" s="801"/>
      <c r="L28" s="801"/>
      <c r="M28" s="801"/>
      <c r="N28" s="801"/>
      <c r="O28" s="801"/>
      <c r="P28" s="801"/>
      <c r="Q28" s="801"/>
      <c r="R28" s="801"/>
      <c r="S28" s="801"/>
      <c r="T28" s="801"/>
      <c r="U28" s="801"/>
      <c r="V28" s="119"/>
      <c r="W28" s="803" t="s">
        <v>168</v>
      </c>
      <c r="X28" s="803"/>
      <c r="Y28" s="803"/>
      <c r="Z28" s="803"/>
      <c r="AA28" s="800" t="str">
        <f>IF('3_Anzeichnungsprotokoll'!J12="","",'3_Anzeichnungsprotokoll'!J12)</f>
        <v/>
      </c>
      <c r="AB28" s="801"/>
      <c r="AC28" s="801"/>
      <c r="AD28" s="801"/>
      <c r="AE28" s="801"/>
      <c r="AF28" s="801"/>
      <c r="AG28" s="801"/>
      <c r="AH28" s="801"/>
      <c r="AI28" s="801"/>
      <c r="AJ28" s="801"/>
      <c r="AK28" s="801"/>
      <c r="AL28" s="801"/>
      <c r="AM28" s="801"/>
      <c r="AN28" s="120"/>
      <c r="AO28" s="120"/>
      <c r="AP28" s="807"/>
      <c r="AQ28" s="808" t="s">
        <v>169</v>
      </c>
      <c r="AR28" s="808"/>
      <c r="AS28" s="808"/>
      <c r="AT28" s="809"/>
    </row>
    <row r="29" spans="1:46" ht="7.5" customHeight="1">
      <c r="A29" s="118"/>
      <c r="B29" s="799"/>
      <c r="C29" s="799"/>
      <c r="D29" s="799"/>
      <c r="E29" s="799"/>
      <c r="F29" s="799"/>
      <c r="G29" s="799"/>
      <c r="H29" s="801"/>
      <c r="I29" s="801"/>
      <c r="J29" s="801"/>
      <c r="K29" s="801"/>
      <c r="L29" s="801"/>
      <c r="M29" s="801"/>
      <c r="N29" s="801"/>
      <c r="O29" s="801"/>
      <c r="P29" s="801"/>
      <c r="Q29" s="801"/>
      <c r="R29" s="801"/>
      <c r="S29" s="801"/>
      <c r="T29" s="801"/>
      <c r="U29" s="801"/>
      <c r="V29" s="119"/>
      <c r="W29" s="803"/>
      <c r="X29" s="803"/>
      <c r="Y29" s="803"/>
      <c r="Z29" s="803"/>
      <c r="AA29" s="801"/>
      <c r="AB29" s="801"/>
      <c r="AC29" s="801"/>
      <c r="AD29" s="801"/>
      <c r="AE29" s="801"/>
      <c r="AF29" s="801"/>
      <c r="AG29" s="801"/>
      <c r="AH29" s="801"/>
      <c r="AI29" s="801"/>
      <c r="AJ29" s="801"/>
      <c r="AK29" s="801"/>
      <c r="AL29" s="801"/>
      <c r="AM29" s="801"/>
      <c r="AN29" s="120"/>
      <c r="AO29" s="120"/>
      <c r="AP29" s="807"/>
      <c r="AQ29" s="808"/>
      <c r="AR29" s="808"/>
      <c r="AS29" s="808"/>
      <c r="AT29" s="809"/>
    </row>
    <row r="30" spans="1:46" ht="7.5" customHeight="1">
      <c r="A30" s="118"/>
      <c r="B30" s="799"/>
      <c r="C30" s="799"/>
      <c r="D30" s="799"/>
      <c r="E30" s="799"/>
      <c r="F30" s="799"/>
      <c r="G30" s="799"/>
      <c r="H30" s="801"/>
      <c r="I30" s="801"/>
      <c r="J30" s="801"/>
      <c r="K30" s="801"/>
      <c r="L30" s="801"/>
      <c r="M30" s="801"/>
      <c r="N30" s="801"/>
      <c r="O30" s="801"/>
      <c r="P30" s="801"/>
      <c r="Q30" s="801"/>
      <c r="R30" s="801"/>
      <c r="S30" s="801"/>
      <c r="T30" s="801"/>
      <c r="U30" s="801"/>
      <c r="V30" s="119"/>
      <c r="W30" s="803"/>
      <c r="X30" s="803"/>
      <c r="Y30" s="803"/>
      <c r="Z30" s="803"/>
      <c r="AA30" s="801"/>
      <c r="AB30" s="801"/>
      <c r="AC30" s="801"/>
      <c r="AD30" s="801"/>
      <c r="AE30" s="801"/>
      <c r="AF30" s="801"/>
      <c r="AG30" s="801"/>
      <c r="AH30" s="801"/>
      <c r="AI30" s="801"/>
      <c r="AJ30" s="801"/>
      <c r="AK30" s="801"/>
      <c r="AL30" s="801"/>
      <c r="AM30" s="801"/>
      <c r="AN30" s="120"/>
      <c r="AO30" s="120"/>
      <c r="AP30" s="807"/>
      <c r="AQ30" s="808" t="s">
        <v>170</v>
      </c>
      <c r="AR30" s="808"/>
      <c r="AS30" s="808"/>
      <c r="AT30" s="809"/>
    </row>
    <row r="31" spans="1:46" ht="7.5" customHeight="1">
      <c r="A31" s="118"/>
      <c r="B31" s="799"/>
      <c r="C31" s="799"/>
      <c r="D31" s="799"/>
      <c r="E31" s="799"/>
      <c r="F31" s="799"/>
      <c r="G31" s="799"/>
      <c r="H31" s="802"/>
      <c r="I31" s="802"/>
      <c r="J31" s="802"/>
      <c r="K31" s="802"/>
      <c r="L31" s="802"/>
      <c r="M31" s="802"/>
      <c r="N31" s="802"/>
      <c r="O31" s="802"/>
      <c r="P31" s="802"/>
      <c r="Q31" s="802"/>
      <c r="R31" s="802"/>
      <c r="S31" s="802"/>
      <c r="T31" s="802"/>
      <c r="U31" s="802"/>
      <c r="V31" s="119"/>
      <c r="W31" s="803"/>
      <c r="X31" s="803"/>
      <c r="Y31" s="803"/>
      <c r="Z31" s="803"/>
      <c r="AA31" s="802"/>
      <c r="AB31" s="802"/>
      <c r="AC31" s="802"/>
      <c r="AD31" s="802"/>
      <c r="AE31" s="802"/>
      <c r="AF31" s="802"/>
      <c r="AG31" s="802"/>
      <c r="AH31" s="802"/>
      <c r="AI31" s="802"/>
      <c r="AJ31" s="802"/>
      <c r="AK31" s="802"/>
      <c r="AL31" s="802"/>
      <c r="AM31" s="802"/>
      <c r="AN31" s="120"/>
      <c r="AO31" s="120"/>
      <c r="AP31" s="807"/>
      <c r="AQ31" s="808"/>
      <c r="AR31" s="808"/>
      <c r="AS31" s="808"/>
      <c r="AT31" s="809"/>
    </row>
    <row r="32" spans="1:46" ht="7.5" customHeight="1">
      <c r="A32" s="118"/>
      <c r="B32" s="799" t="s">
        <v>171</v>
      </c>
      <c r="C32" s="799"/>
      <c r="D32" s="799"/>
      <c r="E32" s="799"/>
      <c r="F32" s="799"/>
      <c r="G32" s="799"/>
      <c r="H32" s="804"/>
      <c r="I32" s="805"/>
      <c r="J32" s="805"/>
      <c r="K32" s="805"/>
      <c r="L32" s="805"/>
      <c r="M32" s="805"/>
      <c r="N32" s="805"/>
      <c r="O32" s="805"/>
      <c r="P32" s="805"/>
      <c r="Q32" s="805"/>
      <c r="R32" s="805"/>
      <c r="S32" s="805"/>
      <c r="T32" s="805"/>
      <c r="U32" s="805"/>
      <c r="V32" s="120"/>
      <c r="W32" s="119"/>
      <c r="X32" s="119"/>
      <c r="Y32" s="119"/>
      <c r="Z32" s="119"/>
      <c r="AA32" s="121"/>
      <c r="AB32" s="121"/>
      <c r="AC32" s="121"/>
      <c r="AD32" s="121"/>
      <c r="AE32" s="121"/>
      <c r="AF32" s="121"/>
      <c r="AG32" s="121"/>
      <c r="AH32" s="121"/>
      <c r="AI32" s="121"/>
      <c r="AJ32" s="121"/>
      <c r="AK32" s="121"/>
      <c r="AL32" s="121"/>
      <c r="AM32" s="120"/>
      <c r="AN32" s="120"/>
      <c r="AO32" s="120"/>
      <c r="AP32" s="120"/>
      <c r="AQ32" s="120"/>
      <c r="AR32" s="120"/>
      <c r="AS32" s="120"/>
      <c r="AT32" s="122"/>
    </row>
    <row r="33" spans="1:47" ht="7.5" customHeight="1">
      <c r="A33" s="118"/>
      <c r="B33" s="799"/>
      <c r="C33" s="799"/>
      <c r="D33" s="799"/>
      <c r="E33" s="799"/>
      <c r="F33" s="799"/>
      <c r="G33" s="799"/>
      <c r="H33" s="805"/>
      <c r="I33" s="805"/>
      <c r="J33" s="805"/>
      <c r="K33" s="805"/>
      <c r="L33" s="805"/>
      <c r="M33" s="805"/>
      <c r="N33" s="805"/>
      <c r="O33" s="805"/>
      <c r="P33" s="805"/>
      <c r="Q33" s="805"/>
      <c r="R33" s="805"/>
      <c r="S33" s="805"/>
      <c r="T33" s="805"/>
      <c r="U33" s="805"/>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2"/>
    </row>
    <row r="34" spans="1:47" ht="7.5" customHeight="1">
      <c r="A34" s="118"/>
      <c r="B34" s="799"/>
      <c r="C34" s="799"/>
      <c r="D34" s="799"/>
      <c r="E34" s="799"/>
      <c r="F34" s="799"/>
      <c r="G34" s="799"/>
      <c r="H34" s="805"/>
      <c r="I34" s="805"/>
      <c r="J34" s="805"/>
      <c r="K34" s="805"/>
      <c r="L34" s="805"/>
      <c r="M34" s="805"/>
      <c r="N34" s="805"/>
      <c r="O34" s="805"/>
      <c r="P34" s="805"/>
      <c r="Q34" s="805"/>
      <c r="R34" s="805"/>
      <c r="S34" s="805"/>
      <c r="T34" s="805"/>
      <c r="U34" s="805"/>
      <c r="V34" s="120"/>
      <c r="W34" s="810" t="s">
        <v>172</v>
      </c>
      <c r="X34" s="810"/>
      <c r="Y34" s="810"/>
      <c r="Z34" s="810"/>
      <c r="AA34" s="810"/>
      <c r="AB34" s="810"/>
      <c r="AC34" s="810"/>
      <c r="AD34" s="810"/>
      <c r="AE34" s="810"/>
      <c r="AF34" s="810"/>
      <c r="AG34" s="810"/>
      <c r="AH34" s="810"/>
      <c r="AI34" s="810"/>
      <c r="AJ34" s="810"/>
      <c r="AK34" s="810"/>
      <c r="AL34" s="810"/>
      <c r="AM34" s="810"/>
      <c r="AN34" s="810"/>
      <c r="AO34" s="120"/>
      <c r="AP34" s="807"/>
      <c r="AQ34" s="120"/>
      <c r="AR34" s="120"/>
      <c r="AS34" s="120"/>
      <c r="AT34" s="122"/>
    </row>
    <row r="35" spans="1:47" ht="7.5" customHeight="1">
      <c r="A35" s="118"/>
      <c r="B35" s="799"/>
      <c r="C35" s="799"/>
      <c r="D35" s="799"/>
      <c r="E35" s="799"/>
      <c r="F35" s="799"/>
      <c r="G35" s="799"/>
      <c r="H35" s="806"/>
      <c r="I35" s="806"/>
      <c r="J35" s="806"/>
      <c r="K35" s="806"/>
      <c r="L35" s="806"/>
      <c r="M35" s="806"/>
      <c r="N35" s="806"/>
      <c r="O35" s="806"/>
      <c r="P35" s="806"/>
      <c r="Q35" s="806"/>
      <c r="R35" s="806"/>
      <c r="S35" s="806"/>
      <c r="T35" s="806"/>
      <c r="U35" s="806"/>
      <c r="V35" s="120"/>
      <c r="W35" s="810"/>
      <c r="X35" s="810"/>
      <c r="Y35" s="810"/>
      <c r="Z35" s="810"/>
      <c r="AA35" s="810"/>
      <c r="AB35" s="810"/>
      <c r="AC35" s="810"/>
      <c r="AD35" s="810"/>
      <c r="AE35" s="810"/>
      <c r="AF35" s="810"/>
      <c r="AG35" s="810"/>
      <c r="AH35" s="810"/>
      <c r="AI35" s="810"/>
      <c r="AJ35" s="810"/>
      <c r="AK35" s="810"/>
      <c r="AL35" s="810"/>
      <c r="AM35" s="810"/>
      <c r="AN35" s="810"/>
      <c r="AO35" s="120"/>
      <c r="AP35" s="807"/>
      <c r="AQ35" s="120"/>
      <c r="AR35" s="120"/>
      <c r="AS35" s="120"/>
      <c r="AT35" s="122"/>
    </row>
    <row r="36" spans="1:47" ht="7.5" customHeight="1" thickBot="1">
      <c r="A36" s="123"/>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5"/>
    </row>
    <row r="37" spans="1:47" ht="7.5" customHeight="1">
      <c r="A37" s="126"/>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8"/>
    </row>
    <row r="38" spans="1:47" ht="7.5" customHeight="1">
      <c r="A38" s="798">
        <v>2</v>
      </c>
      <c r="B38" s="794" t="s">
        <v>173</v>
      </c>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4"/>
    </row>
    <row r="39" spans="1:47" ht="7.5" customHeight="1">
      <c r="A39" s="798"/>
      <c r="B39" s="533"/>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4"/>
    </row>
    <row r="40" spans="1:47" ht="7.5" customHeight="1">
      <c r="A40" s="118"/>
      <c r="B40" s="832" t="s">
        <v>174</v>
      </c>
      <c r="C40" s="832"/>
      <c r="D40" s="832"/>
      <c r="E40" s="832"/>
      <c r="F40" s="832"/>
      <c r="G40" s="832"/>
      <c r="H40" s="833"/>
      <c r="I40" s="834" t="s">
        <v>334</v>
      </c>
      <c r="J40" s="835"/>
      <c r="K40" s="835"/>
      <c r="L40" s="858" t="str">
        <f>IF('3_Anzeichnungsprotokoll'!D21="","",'3_Anzeichnungsprotokoll'!D21)</f>
        <v/>
      </c>
      <c r="M40" s="858"/>
      <c r="N40" s="858"/>
      <c r="O40" s="858"/>
      <c r="P40" s="858"/>
      <c r="Q40" s="858"/>
      <c r="R40" s="858" t="s">
        <v>414</v>
      </c>
      <c r="S40" s="858" t="str">
        <f>IF('3_Anzeichnungsprotokoll'!F21="","",'3_Anzeichnungsprotokoll'!F21)</f>
        <v/>
      </c>
      <c r="T40" s="858"/>
      <c r="U40" s="858"/>
      <c r="V40" s="858"/>
      <c r="W40" s="858"/>
      <c r="X40" s="859"/>
      <c r="Z40" s="832" t="s">
        <v>176</v>
      </c>
      <c r="AA40" s="832"/>
      <c r="AB40" s="832"/>
      <c r="AC40" s="832"/>
      <c r="AD40" s="833"/>
      <c r="AE40" s="840">
        <v>0</v>
      </c>
      <c r="AF40" s="841"/>
      <c r="AG40" s="841"/>
      <c r="AH40" s="842"/>
      <c r="AI40" s="324"/>
      <c r="AJ40" s="803" t="s">
        <v>409</v>
      </c>
      <c r="AK40" s="803"/>
      <c r="AL40" s="803"/>
      <c r="AM40" s="803"/>
      <c r="AN40" s="803"/>
      <c r="AO40" s="815"/>
      <c r="AP40" s="849">
        <f>IF('2_NAIS-Projektgrundlagen'!E11="",0,'2_NAIS-Projektgrundlagen'!E11)</f>
        <v>0</v>
      </c>
      <c r="AQ40" s="850"/>
      <c r="AR40" s="850"/>
      <c r="AS40" s="851"/>
      <c r="AT40" s="202"/>
      <c r="AU40" s="119"/>
    </row>
    <row r="41" spans="1:47" ht="7.5" customHeight="1">
      <c r="A41" s="118"/>
      <c r="B41" s="832"/>
      <c r="C41" s="832"/>
      <c r="D41" s="832"/>
      <c r="E41" s="832"/>
      <c r="F41" s="832"/>
      <c r="G41" s="832"/>
      <c r="H41" s="833"/>
      <c r="I41" s="836"/>
      <c r="J41" s="837"/>
      <c r="K41" s="837"/>
      <c r="L41" s="860"/>
      <c r="M41" s="860"/>
      <c r="N41" s="860"/>
      <c r="O41" s="860"/>
      <c r="P41" s="860"/>
      <c r="Q41" s="860"/>
      <c r="R41" s="860"/>
      <c r="S41" s="860"/>
      <c r="T41" s="860"/>
      <c r="U41" s="860"/>
      <c r="V41" s="860"/>
      <c r="W41" s="860"/>
      <c r="X41" s="861"/>
      <c r="Z41" s="832"/>
      <c r="AA41" s="832"/>
      <c r="AB41" s="832"/>
      <c r="AC41" s="832"/>
      <c r="AD41" s="833"/>
      <c r="AE41" s="843"/>
      <c r="AF41" s="844"/>
      <c r="AG41" s="844"/>
      <c r="AH41" s="845"/>
      <c r="AI41" s="324"/>
      <c r="AJ41" s="803"/>
      <c r="AK41" s="803"/>
      <c r="AL41" s="803"/>
      <c r="AM41" s="803"/>
      <c r="AN41" s="803"/>
      <c r="AO41" s="815"/>
      <c r="AP41" s="852"/>
      <c r="AQ41" s="853"/>
      <c r="AR41" s="853"/>
      <c r="AS41" s="854"/>
      <c r="AT41" s="202"/>
      <c r="AU41" s="119"/>
    </row>
    <row r="42" spans="1:47" ht="7.5" customHeight="1">
      <c r="A42" s="118"/>
      <c r="B42" s="832"/>
      <c r="C42" s="832"/>
      <c r="D42" s="832"/>
      <c r="E42" s="832"/>
      <c r="F42" s="832"/>
      <c r="G42" s="832"/>
      <c r="H42" s="833"/>
      <c r="I42" s="838"/>
      <c r="J42" s="839"/>
      <c r="K42" s="839"/>
      <c r="L42" s="862"/>
      <c r="M42" s="862"/>
      <c r="N42" s="862"/>
      <c r="O42" s="862"/>
      <c r="P42" s="862"/>
      <c r="Q42" s="862"/>
      <c r="R42" s="862"/>
      <c r="S42" s="862"/>
      <c r="T42" s="862"/>
      <c r="U42" s="862"/>
      <c r="V42" s="862"/>
      <c r="W42" s="862"/>
      <c r="X42" s="863"/>
      <c r="Z42" s="832"/>
      <c r="AA42" s="832"/>
      <c r="AB42" s="832"/>
      <c r="AC42" s="832"/>
      <c r="AD42" s="833"/>
      <c r="AE42" s="846"/>
      <c r="AF42" s="847"/>
      <c r="AG42" s="847"/>
      <c r="AH42" s="848"/>
      <c r="AI42" s="324"/>
      <c r="AJ42" s="803"/>
      <c r="AK42" s="803"/>
      <c r="AL42" s="803"/>
      <c r="AM42" s="803"/>
      <c r="AN42" s="803"/>
      <c r="AO42" s="815"/>
      <c r="AP42" s="855"/>
      <c r="AQ42" s="856"/>
      <c r="AR42" s="856"/>
      <c r="AS42" s="857"/>
      <c r="AT42" s="202"/>
      <c r="AU42" s="119"/>
    </row>
    <row r="43" spans="1:47" ht="7.5" customHeight="1" thickBo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5"/>
    </row>
    <row r="44" spans="1:47" ht="7.5" customHeight="1">
      <c r="A44" s="126"/>
      <c r="B44" s="127"/>
      <c r="C44" s="127"/>
      <c r="D44" s="127"/>
      <c r="E44" s="127"/>
      <c r="F44" s="127"/>
      <c r="G44" s="127"/>
      <c r="H44" s="127"/>
      <c r="I44" s="127"/>
      <c r="J44" s="127"/>
      <c r="K44" s="127"/>
      <c r="L44" s="127"/>
      <c r="M44" s="127"/>
      <c r="N44" s="127"/>
      <c r="O44" s="127"/>
      <c r="P44" s="127"/>
      <c r="Q44" s="127"/>
      <c r="R44" s="127"/>
      <c r="S44" s="127"/>
      <c r="T44" s="127"/>
      <c r="U44" s="127"/>
      <c r="V44" s="127"/>
      <c r="W44" s="127"/>
      <c r="X44" s="811" t="s">
        <v>151</v>
      </c>
      <c r="Y44" s="812"/>
      <c r="Z44" s="813"/>
      <c r="AA44" s="816" t="s">
        <v>177</v>
      </c>
      <c r="AB44" s="817"/>
      <c r="AC44" s="817"/>
      <c r="AD44" s="818"/>
      <c r="AE44" s="822" t="s">
        <v>178</v>
      </c>
      <c r="AF44" s="823"/>
      <c r="AG44" s="823"/>
      <c r="AH44" s="823"/>
      <c r="AI44" s="823"/>
      <c r="AJ44" s="823"/>
      <c r="AK44" s="823"/>
      <c r="AL44" s="824"/>
      <c r="AM44" s="827" t="s">
        <v>139</v>
      </c>
      <c r="AN44" s="822"/>
      <c r="AO44" s="822"/>
      <c r="AP44" s="822"/>
      <c r="AQ44" s="822"/>
      <c r="AR44" s="822"/>
      <c r="AS44" s="822"/>
      <c r="AT44" s="828"/>
    </row>
    <row r="45" spans="1:47" ht="7.5" customHeight="1">
      <c r="A45" s="798">
        <v>3</v>
      </c>
      <c r="B45" s="794" t="s">
        <v>179</v>
      </c>
      <c r="C45" s="794"/>
      <c r="D45" s="794"/>
      <c r="E45" s="794"/>
      <c r="F45" s="794"/>
      <c r="G45" s="794"/>
      <c r="H45" s="794"/>
      <c r="I45" s="794"/>
      <c r="J45" s="794"/>
      <c r="K45" s="794"/>
      <c r="L45" s="794"/>
      <c r="M45" s="794"/>
      <c r="N45" s="794"/>
      <c r="O45" s="794"/>
      <c r="P45" s="794"/>
      <c r="Q45" s="794"/>
      <c r="R45" s="794"/>
      <c r="S45" s="794"/>
      <c r="T45" s="794"/>
      <c r="U45" s="120"/>
      <c r="V45" s="120"/>
      <c r="W45" s="120"/>
      <c r="X45" s="814"/>
      <c r="Y45" s="803"/>
      <c r="Z45" s="815"/>
      <c r="AA45" s="819"/>
      <c r="AB45" s="820"/>
      <c r="AC45" s="820"/>
      <c r="AD45" s="821"/>
      <c r="AE45" s="825"/>
      <c r="AF45" s="825"/>
      <c r="AG45" s="825"/>
      <c r="AH45" s="825"/>
      <c r="AI45" s="825"/>
      <c r="AJ45" s="825"/>
      <c r="AK45" s="825"/>
      <c r="AL45" s="826"/>
      <c r="AM45" s="829"/>
      <c r="AN45" s="830"/>
      <c r="AO45" s="830"/>
      <c r="AP45" s="830"/>
      <c r="AQ45" s="830"/>
      <c r="AR45" s="830"/>
      <c r="AS45" s="830"/>
      <c r="AT45" s="831"/>
    </row>
    <row r="46" spans="1:47" ht="7.5" customHeight="1">
      <c r="A46" s="798"/>
      <c r="B46" s="794"/>
      <c r="C46" s="794"/>
      <c r="D46" s="794"/>
      <c r="E46" s="794"/>
      <c r="F46" s="794"/>
      <c r="G46" s="794"/>
      <c r="H46" s="794"/>
      <c r="I46" s="794"/>
      <c r="J46" s="794"/>
      <c r="K46" s="794"/>
      <c r="L46" s="794"/>
      <c r="M46" s="794"/>
      <c r="N46" s="794"/>
      <c r="O46" s="794"/>
      <c r="P46" s="794"/>
      <c r="Q46" s="794"/>
      <c r="R46" s="794"/>
      <c r="S46" s="794"/>
      <c r="T46" s="794"/>
      <c r="U46" s="120"/>
      <c r="V46" s="120"/>
      <c r="W46" s="120"/>
      <c r="X46" s="814"/>
      <c r="Y46" s="803"/>
      <c r="Z46" s="815"/>
      <c r="AA46" s="819"/>
      <c r="AB46" s="820"/>
      <c r="AC46" s="820"/>
      <c r="AD46" s="821"/>
      <c r="AE46" s="864" t="s">
        <v>26</v>
      </c>
      <c r="AF46" s="865"/>
      <c r="AG46" s="865"/>
      <c r="AH46" s="866"/>
      <c r="AI46" s="867" t="s">
        <v>180</v>
      </c>
      <c r="AJ46" s="868"/>
      <c r="AK46" s="868"/>
      <c r="AL46" s="868"/>
      <c r="AM46" s="871" t="s">
        <v>26</v>
      </c>
      <c r="AN46" s="872"/>
      <c r="AO46" s="872"/>
      <c r="AP46" s="872"/>
      <c r="AQ46" s="867" t="s">
        <v>180</v>
      </c>
      <c r="AR46" s="868"/>
      <c r="AS46" s="868"/>
      <c r="AT46" s="873"/>
    </row>
    <row r="47" spans="1:47" ht="3.75" customHeight="1">
      <c r="A47" s="798"/>
      <c r="B47" s="879"/>
      <c r="C47" s="879"/>
      <c r="D47" s="879"/>
      <c r="E47" s="879"/>
      <c r="F47" s="879"/>
      <c r="G47" s="879"/>
      <c r="H47" s="879"/>
      <c r="I47" s="879"/>
      <c r="J47" s="879"/>
      <c r="K47" s="879"/>
      <c r="L47" s="879"/>
      <c r="M47" s="879"/>
      <c r="N47" s="879"/>
      <c r="O47" s="879"/>
      <c r="P47" s="879"/>
      <c r="Q47" s="879"/>
      <c r="R47" s="879"/>
      <c r="S47" s="879"/>
      <c r="T47" s="879"/>
      <c r="U47" s="879"/>
      <c r="V47" s="879"/>
      <c r="W47" s="880"/>
      <c r="X47" s="814"/>
      <c r="Y47" s="803"/>
      <c r="Z47" s="815"/>
      <c r="AA47" s="819"/>
      <c r="AB47" s="820"/>
      <c r="AC47" s="820"/>
      <c r="AD47" s="821"/>
      <c r="AE47" s="814"/>
      <c r="AF47" s="803"/>
      <c r="AG47" s="803"/>
      <c r="AH47" s="815"/>
      <c r="AI47" s="869"/>
      <c r="AJ47" s="870"/>
      <c r="AK47" s="870"/>
      <c r="AL47" s="870"/>
      <c r="AM47" s="871"/>
      <c r="AN47" s="872"/>
      <c r="AO47" s="872"/>
      <c r="AP47" s="872"/>
      <c r="AQ47" s="869"/>
      <c r="AR47" s="870"/>
      <c r="AS47" s="870"/>
      <c r="AT47" s="874"/>
    </row>
    <row r="48" spans="1:47" ht="8.25" customHeight="1">
      <c r="A48" s="798"/>
      <c r="B48" s="879"/>
      <c r="C48" s="879"/>
      <c r="D48" s="879"/>
      <c r="E48" s="879"/>
      <c r="F48" s="879"/>
      <c r="G48" s="879"/>
      <c r="H48" s="879"/>
      <c r="I48" s="879"/>
      <c r="J48" s="879"/>
      <c r="K48" s="879"/>
      <c r="L48" s="879"/>
      <c r="M48" s="879"/>
      <c r="N48" s="879"/>
      <c r="O48" s="879"/>
      <c r="P48" s="879"/>
      <c r="Q48" s="879"/>
      <c r="R48" s="879"/>
      <c r="S48" s="879"/>
      <c r="T48" s="879"/>
      <c r="U48" s="879"/>
      <c r="V48" s="879"/>
      <c r="W48" s="880"/>
      <c r="X48" s="814"/>
      <c r="Y48" s="803"/>
      <c r="Z48" s="815"/>
      <c r="AA48" s="819"/>
      <c r="AB48" s="820"/>
      <c r="AC48" s="820"/>
      <c r="AD48" s="821"/>
      <c r="AE48" s="814"/>
      <c r="AF48" s="803"/>
      <c r="AG48" s="803"/>
      <c r="AH48" s="815"/>
      <c r="AI48" s="869"/>
      <c r="AJ48" s="870"/>
      <c r="AK48" s="870"/>
      <c r="AL48" s="870"/>
      <c r="AM48" s="871"/>
      <c r="AN48" s="872"/>
      <c r="AO48" s="872"/>
      <c r="AP48" s="872"/>
      <c r="AQ48" s="875"/>
      <c r="AR48" s="876"/>
      <c r="AS48" s="876"/>
      <c r="AT48" s="877"/>
    </row>
    <row r="49" spans="1:46" ht="7.5" customHeight="1">
      <c r="A49" s="798"/>
      <c r="B49" s="881" t="s">
        <v>355</v>
      </c>
      <c r="C49" s="882"/>
      <c r="D49" s="882"/>
      <c r="E49" s="882"/>
      <c r="F49" s="882"/>
      <c r="G49" s="882"/>
      <c r="H49" s="882"/>
      <c r="I49" s="882"/>
      <c r="J49" s="882"/>
      <c r="K49" s="882"/>
      <c r="L49" s="882"/>
      <c r="M49" s="882"/>
      <c r="N49" s="882"/>
      <c r="O49" s="882"/>
      <c r="P49" s="882"/>
      <c r="Q49" s="882"/>
      <c r="R49" s="882"/>
      <c r="S49" s="882"/>
      <c r="T49" s="882"/>
      <c r="U49" s="882"/>
      <c r="V49" s="882"/>
      <c r="W49" s="883"/>
      <c r="X49" s="887" t="s">
        <v>27</v>
      </c>
      <c r="Y49" s="887"/>
      <c r="Z49" s="887"/>
      <c r="AA49" s="888" t="str">
        <f>IF('4_Pauschalansätze_Gerinne'!G16=0,"",'4_Pauschalansätze_Gerinne'!G16)</f>
        <v/>
      </c>
      <c r="AB49" s="888"/>
      <c r="AC49" s="888"/>
      <c r="AD49" s="888"/>
      <c r="AE49" s="889" t="str">
        <f>'3_Anzeichnungsprotokoll'!C62</f>
        <v/>
      </c>
      <c r="AF49" s="887"/>
      <c r="AG49" s="887"/>
      <c r="AH49" s="887"/>
      <c r="AI49" s="890" t="str">
        <f>IF(AE49="","",ROUND(AA49*AE49*2,1)/2)</f>
        <v/>
      </c>
      <c r="AJ49" s="890"/>
      <c r="AK49" s="890"/>
      <c r="AL49" s="891"/>
      <c r="AM49" s="892"/>
      <c r="AN49" s="887"/>
      <c r="AO49" s="887"/>
      <c r="AP49" s="887"/>
      <c r="AQ49" s="890"/>
      <c r="AR49" s="890"/>
      <c r="AS49" s="890"/>
      <c r="AT49" s="893"/>
    </row>
    <row r="50" spans="1:46" ht="7.5" customHeight="1">
      <c r="A50" s="798"/>
      <c r="B50" s="884"/>
      <c r="C50" s="885"/>
      <c r="D50" s="885"/>
      <c r="E50" s="885"/>
      <c r="F50" s="885"/>
      <c r="G50" s="885"/>
      <c r="H50" s="885"/>
      <c r="I50" s="885"/>
      <c r="J50" s="885"/>
      <c r="K50" s="885"/>
      <c r="L50" s="885"/>
      <c r="M50" s="885"/>
      <c r="N50" s="885"/>
      <c r="O50" s="885"/>
      <c r="P50" s="885"/>
      <c r="Q50" s="885"/>
      <c r="R50" s="885"/>
      <c r="S50" s="885"/>
      <c r="T50" s="885"/>
      <c r="U50" s="885"/>
      <c r="V50" s="885"/>
      <c r="W50" s="886"/>
      <c r="X50" s="887"/>
      <c r="Y50" s="887"/>
      <c r="Z50" s="887"/>
      <c r="AA50" s="888"/>
      <c r="AB50" s="888"/>
      <c r="AC50" s="888"/>
      <c r="AD50" s="888"/>
      <c r="AE50" s="887"/>
      <c r="AF50" s="887"/>
      <c r="AG50" s="887"/>
      <c r="AH50" s="887"/>
      <c r="AI50" s="890"/>
      <c r="AJ50" s="890"/>
      <c r="AK50" s="890"/>
      <c r="AL50" s="891"/>
      <c r="AM50" s="892"/>
      <c r="AN50" s="887"/>
      <c r="AO50" s="887"/>
      <c r="AP50" s="887"/>
      <c r="AQ50" s="890"/>
      <c r="AR50" s="890"/>
      <c r="AS50" s="890"/>
      <c r="AT50" s="893"/>
    </row>
    <row r="51" spans="1:46" ht="7.5" customHeight="1">
      <c r="A51" s="798"/>
      <c r="B51" s="884" t="s">
        <v>353</v>
      </c>
      <c r="C51" s="885"/>
      <c r="D51" s="885"/>
      <c r="E51" s="885"/>
      <c r="F51" s="885"/>
      <c r="G51" s="885"/>
      <c r="H51" s="885"/>
      <c r="I51" s="885"/>
      <c r="J51" s="885"/>
      <c r="K51" s="885"/>
      <c r="L51" s="885"/>
      <c r="M51" s="885"/>
      <c r="N51" s="885"/>
      <c r="O51" s="885"/>
      <c r="P51" s="885"/>
      <c r="Q51" s="885"/>
      <c r="R51" s="885"/>
      <c r="S51" s="885"/>
      <c r="T51" s="885"/>
      <c r="U51" s="885"/>
      <c r="V51" s="885"/>
      <c r="W51" s="886"/>
      <c r="X51" s="887" t="s">
        <v>27</v>
      </c>
      <c r="Y51" s="887"/>
      <c r="Z51" s="887"/>
      <c r="AA51" s="890" t="str">
        <f>IF('4_Pauschalansätze_Gerinne'!K16=0,"",'4_Pauschalansätze_Gerinne'!K16)</f>
        <v/>
      </c>
      <c r="AB51" s="890"/>
      <c r="AC51" s="890"/>
      <c r="AD51" s="890"/>
      <c r="AE51" s="889" t="str">
        <f>'3_Anzeichnungsprotokoll'!G62</f>
        <v/>
      </c>
      <c r="AF51" s="887"/>
      <c r="AG51" s="887"/>
      <c r="AH51" s="887"/>
      <c r="AI51" s="890" t="str">
        <f t="shared" ref="AI51" si="0">IF(AE51="","",ROUND(AA51*AE51*2,1)/2)</f>
        <v/>
      </c>
      <c r="AJ51" s="890"/>
      <c r="AK51" s="890"/>
      <c r="AL51" s="891"/>
      <c r="AM51" s="892"/>
      <c r="AN51" s="887"/>
      <c r="AO51" s="887"/>
      <c r="AP51" s="887"/>
      <c r="AQ51" s="890"/>
      <c r="AR51" s="890"/>
      <c r="AS51" s="890"/>
      <c r="AT51" s="893"/>
    </row>
    <row r="52" spans="1:46" ht="7.5" customHeight="1">
      <c r="A52" s="798"/>
      <c r="B52" s="884"/>
      <c r="C52" s="885"/>
      <c r="D52" s="885"/>
      <c r="E52" s="885"/>
      <c r="F52" s="885"/>
      <c r="G52" s="885"/>
      <c r="H52" s="885"/>
      <c r="I52" s="885"/>
      <c r="J52" s="885"/>
      <c r="K52" s="885"/>
      <c r="L52" s="885"/>
      <c r="M52" s="885"/>
      <c r="N52" s="885"/>
      <c r="O52" s="885"/>
      <c r="P52" s="885"/>
      <c r="Q52" s="885"/>
      <c r="R52" s="885"/>
      <c r="S52" s="885"/>
      <c r="T52" s="885"/>
      <c r="U52" s="885"/>
      <c r="V52" s="885"/>
      <c r="W52" s="886"/>
      <c r="X52" s="887"/>
      <c r="Y52" s="887"/>
      <c r="Z52" s="887"/>
      <c r="AA52" s="890"/>
      <c r="AB52" s="890"/>
      <c r="AC52" s="890"/>
      <c r="AD52" s="890"/>
      <c r="AE52" s="887"/>
      <c r="AF52" s="887"/>
      <c r="AG52" s="887"/>
      <c r="AH52" s="887"/>
      <c r="AI52" s="890"/>
      <c r="AJ52" s="890"/>
      <c r="AK52" s="890"/>
      <c r="AL52" s="891"/>
      <c r="AM52" s="892"/>
      <c r="AN52" s="887"/>
      <c r="AO52" s="887"/>
      <c r="AP52" s="887"/>
      <c r="AQ52" s="890"/>
      <c r="AR52" s="890"/>
      <c r="AS52" s="890"/>
      <c r="AT52" s="893"/>
    </row>
    <row r="53" spans="1:46" ht="7.5" customHeight="1">
      <c r="A53" s="798"/>
      <c r="B53" s="884" t="s">
        <v>354</v>
      </c>
      <c r="C53" s="885"/>
      <c r="D53" s="885"/>
      <c r="E53" s="885"/>
      <c r="F53" s="885"/>
      <c r="G53" s="885"/>
      <c r="H53" s="885"/>
      <c r="I53" s="885"/>
      <c r="J53" s="885"/>
      <c r="K53" s="885"/>
      <c r="L53" s="885"/>
      <c r="M53" s="885"/>
      <c r="N53" s="885"/>
      <c r="O53" s="885"/>
      <c r="P53" s="885"/>
      <c r="Q53" s="885"/>
      <c r="R53" s="885"/>
      <c r="S53" s="885"/>
      <c r="T53" s="885"/>
      <c r="U53" s="885"/>
      <c r="V53" s="885"/>
      <c r="W53" s="886"/>
      <c r="X53" s="887" t="s">
        <v>27</v>
      </c>
      <c r="Y53" s="887"/>
      <c r="Z53" s="887"/>
      <c r="AA53" s="890" t="str">
        <f>IF('4_Pauschalansätze_Gerinne'!O16=0,"",'4_Pauschalansätze_Gerinne'!O16)</f>
        <v/>
      </c>
      <c r="AB53" s="890"/>
      <c r="AC53" s="890"/>
      <c r="AD53" s="890"/>
      <c r="AE53" s="889" t="str">
        <f>'3_Anzeichnungsprotokoll'!K62</f>
        <v/>
      </c>
      <c r="AF53" s="887"/>
      <c r="AG53" s="887"/>
      <c r="AH53" s="887"/>
      <c r="AI53" s="890" t="str">
        <f t="shared" ref="AI53" si="1">IF(AE53="","",ROUND(AA53*AE53*2,1)/2)</f>
        <v/>
      </c>
      <c r="AJ53" s="890"/>
      <c r="AK53" s="890"/>
      <c r="AL53" s="891"/>
      <c r="AM53" s="892"/>
      <c r="AN53" s="887"/>
      <c r="AO53" s="887"/>
      <c r="AP53" s="887"/>
      <c r="AQ53" s="890"/>
      <c r="AR53" s="890"/>
      <c r="AS53" s="890"/>
      <c r="AT53" s="893"/>
    </row>
    <row r="54" spans="1:46" ht="7.5" customHeight="1">
      <c r="A54" s="798"/>
      <c r="B54" s="884"/>
      <c r="C54" s="885"/>
      <c r="D54" s="885"/>
      <c r="E54" s="885"/>
      <c r="F54" s="885"/>
      <c r="G54" s="885"/>
      <c r="H54" s="885"/>
      <c r="I54" s="885"/>
      <c r="J54" s="885"/>
      <c r="K54" s="885"/>
      <c r="L54" s="885"/>
      <c r="M54" s="885"/>
      <c r="N54" s="885"/>
      <c r="O54" s="885"/>
      <c r="P54" s="885"/>
      <c r="Q54" s="885"/>
      <c r="R54" s="885"/>
      <c r="S54" s="885"/>
      <c r="T54" s="885"/>
      <c r="U54" s="885"/>
      <c r="V54" s="885"/>
      <c r="W54" s="886"/>
      <c r="X54" s="887"/>
      <c r="Y54" s="887"/>
      <c r="Z54" s="887"/>
      <c r="AA54" s="890"/>
      <c r="AB54" s="890"/>
      <c r="AC54" s="890"/>
      <c r="AD54" s="890"/>
      <c r="AE54" s="887"/>
      <c r="AF54" s="887"/>
      <c r="AG54" s="887"/>
      <c r="AH54" s="887"/>
      <c r="AI54" s="890"/>
      <c r="AJ54" s="890"/>
      <c r="AK54" s="890"/>
      <c r="AL54" s="891"/>
      <c r="AM54" s="892"/>
      <c r="AN54" s="887"/>
      <c r="AO54" s="887"/>
      <c r="AP54" s="887"/>
      <c r="AQ54" s="890"/>
      <c r="AR54" s="890"/>
      <c r="AS54" s="890"/>
      <c r="AT54" s="893"/>
    </row>
    <row r="55" spans="1:46" ht="7.5" customHeight="1">
      <c r="A55" s="798"/>
      <c r="B55" s="884" t="s">
        <v>356</v>
      </c>
      <c r="C55" s="885"/>
      <c r="D55" s="885"/>
      <c r="E55" s="885"/>
      <c r="F55" s="885"/>
      <c r="G55" s="885"/>
      <c r="H55" s="885"/>
      <c r="I55" s="885"/>
      <c r="J55" s="885"/>
      <c r="K55" s="885"/>
      <c r="L55" s="885"/>
      <c r="M55" s="885"/>
      <c r="N55" s="885"/>
      <c r="O55" s="885"/>
      <c r="P55" s="885"/>
      <c r="Q55" s="885"/>
      <c r="R55" s="885"/>
      <c r="S55" s="885"/>
      <c r="T55" s="885"/>
      <c r="U55" s="885"/>
      <c r="V55" s="885"/>
      <c r="W55" s="886"/>
      <c r="X55" s="887" t="s">
        <v>27</v>
      </c>
      <c r="Y55" s="887"/>
      <c r="Z55" s="887"/>
      <c r="AA55" s="890" t="str">
        <f>IF('4_Pauschalansätze_Gerinne'!G19=0,"",'4_Pauschalansätze_Gerinne'!G19)</f>
        <v/>
      </c>
      <c r="AB55" s="890"/>
      <c r="AC55" s="890"/>
      <c r="AD55" s="890"/>
      <c r="AE55" s="889" t="str">
        <f>'3_Anzeichnungsprotokoll'!O62</f>
        <v/>
      </c>
      <c r="AF55" s="887"/>
      <c r="AG55" s="887"/>
      <c r="AH55" s="887"/>
      <c r="AI55" s="890" t="str">
        <f t="shared" ref="AI55" si="2">IF(AE55="","",ROUND(AA55*AE55*2,1)/2)</f>
        <v/>
      </c>
      <c r="AJ55" s="890"/>
      <c r="AK55" s="890"/>
      <c r="AL55" s="891"/>
      <c r="AM55" s="892"/>
      <c r="AN55" s="887"/>
      <c r="AO55" s="887"/>
      <c r="AP55" s="887"/>
      <c r="AQ55" s="890"/>
      <c r="AR55" s="890"/>
      <c r="AS55" s="890"/>
      <c r="AT55" s="893"/>
    </row>
    <row r="56" spans="1:46" ht="7.5" customHeight="1">
      <c r="A56" s="798"/>
      <c r="B56" s="884"/>
      <c r="C56" s="885"/>
      <c r="D56" s="885"/>
      <c r="E56" s="885"/>
      <c r="F56" s="885"/>
      <c r="G56" s="885"/>
      <c r="H56" s="885"/>
      <c r="I56" s="885"/>
      <c r="J56" s="885"/>
      <c r="K56" s="885"/>
      <c r="L56" s="885"/>
      <c r="M56" s="885"/>
      <c r="N56" s="885"/>
      <c r="O56" s="885"/>
      <c r="P56" s="885"/>
      <c r="Q56" s="885"/>
      <c r="R56" s="885"/>
      <c r="S56" s="885"/>
      <c r="T56" s="885"/>
      <c r="U56" s="885"/>
      <c r="V56" s="885"/>
      <c r="W56" s="886"/>
      <c r="X56" s="887"/>
      <c r="Y56" s="887"/>
      <c r="Z56" s="887"/>
      <c r="AA56" s="890"/>
      <c r="AB56" s="890"/>
      <c r="AC56" s="890"/>
      <c r="AD56" s="890"/>
      <c r="AE56" s="887"/>
      <c r="AF56" s="887"/>
      <c r="AG56" s="887"/>
      <c r="AH56" s="887"/>
      <c r="AI56" s="890"/>
      <c r="AJ56" s="890"/>
      <c r="AK56" s="890"/>
      <c r="AL56" s="891"/>
      <c r="AM56" s="892"/>
      <c r="AN56" s="887"/>
      <c r="AO56" s="887"/>
      <c r="AP56" s="887"/>
      <c r="AQ56" s="890"/>
      <c r="AR56" s="890"/>
      <c r="AS56" s="890"/>
      <c r="AT56" s="893"/>
    </row>
    <row r="57" spans="1:46" ht="7.5" customHeight="1">
      <c r="A57" s="798"/>
      <c r="B57" s="884" t="s">
        <v>357</v>
      </c>
      <c r="C57" s="885"/>
      <c r="D57" s="885"/>
      <c r="E57" s="885"/>
      <c r="F57" s="885"/>
      <c r="G57" s="885"/>
      <c r="H57" s="885"/>
      <c r="I57" s="885"/>
      <c r="J57" s="885"/>
      <c r="K57" s="885"/>
      <c r="L57" s="885"/>
      <c r="M57" s="885"/>
      <c r="N57" s="885"/>
      <c r="O57" s="885"/>
      <c r="P57" s="885"/>
      <c r="Q57" s="885"/>
      <c r="R57" s="885"/>
      <c r="S57" s="885"/>
      <c r="T57" s="885"/>
      <c r="U57" s="885"/>
      <c r="V57" s="885"/>
      <c r="W57" s="886"/>
      <c r="X57" s="887" t="s">
        <v>27</v>
      </c>
      <c r="Y57" s="887"/>
      <c r="Z57" s="887"/>
      <c r="AA57" s="890" t="str">
        <f>IF('4_Pauschalansätze_Gerinne'!G20=0,"",'4_Pauschalansätze_Gerinne'!G20)</f>
        <v/>
      </c>
      <c r="AB57" s="890"/>
      <c r="AC57" s="890"/>
      <c r="AD57" s="890"/>
      <c r="AE57" s="889" t="str">
        <f>'3_Anzeichnungsprotokoll'!S62</f>
        <v/>
      </c>
      <c r="AF57" s="887"/>
      <c r="AG57" s="887"/>
      <c r="AH57" s="887"/>
      <c r="AI57" s="890" t="str">
        <f t="shared" ref="AI57" si="3">IF(AE57="","",ROUND(AA57*AE57*2,1)/2)</f>
        <v/>
      </c>
      <c r="AJ57" s="890"/>
      <c r="AK57" s="890"/>
      <c r="AL57" s="891"/>
      <c r="AM57" s="892"/>
      <c r="AN57" s="887"/>
      <c r="AO57" s="887"/>
      <c r="AP57" s="887"/>
      <c r="AQ57" s="890"/>
      <c r="AR57" s="890"/>
      <c r="AS57" s="890"/>
      <c r="AT57" s="893"/>
    </row>
    <row r="58" spans="1:46" ht="7.5" customHeight="1">
      <c r="A58" s="798"/>
      <c r="B58" s="884"/>
      <c r="C58" s="885"/>
      <c r="D58" s="885"/>
      <c r="E58" s="885"/>
      <c r="F58" s="885"/>
      <c r="G58" s="885"/>
      <c r="H58" s="885"/>
      <c r="I58" s="885"/>
      <c r="J58" s="885"/>
      <c r="K58" s="885"/>
      <c r="L58" s="885"/>
      <c r="M58" s="885"/>
      <c r="N58" s="885"/>
      <c r="O58" s="885"/>
      <c r="P58" s="885"/>
      <c r="Q58" s="885"/>
      <c r="R58" s="885"/>
      <c r="S58" s="885"/>
      <c r="T58" s="885"/>
      <c r="U58" s="885"/>
      <c r="V58" s="885"/>
      <c r="W58" s="886"/>
      <c r="X58" s="887"/>
      <c r="Y58" s="887"/>
      <c r="Z58" s="887"/>
      <c r="AA58" s="890"/>
      <c r="AB58" s="890"/>
      <c r="AC58" s="890"/>
      <c r="AD58" s="890"/>
      <c r="AE58" s="887"/>
      <c r="AF58" s="887"/>
      <c r="AG58" s="887"/>
      <c r="AH58" s="887"/>
      <c r="AI58" s="890"/>
      <c r="AJ58" s="890"/>
      <c r="AK58" s="890"/>
      <c r="AL58" s="891"/>
      <c r="AM58" s="892"/>
      <c r="AN58" s="887"/>
      <c r="AO58" s="887"/>
      <c r="AP58" s="887"/>
      <c r="AQ58" s="890"/>
      <c r="AR58" s="890"/>
      <c r="AS58" s="890"/>
      <c r="AT58" s="893"/>
    </row>
    <row r="59" spans="1:46" ht="7.5" customHeight="1">
      <c r="A59" s="798"/>
      <c r="B59" s="884" t="s">
        <v>181</v>
      </c>
      <c r="C59" s="885"/>
      <c r="D59" s="885"/>
      <c r="E59" s="885"/>
      <c r="F59" s="885"/>
      <c r="G59" s="885"/>
      <c r="H59" s="885"/>
      <c r="I59" s="885"/>
      <c r="J59" s="885"/>
      <c r="K59" s="885"/>
      <c r="L59" s="885"/>
      <c r="M59" s="885"/>
      <c r="N59" s="885"/>
      <c r="O59" s="885"/>
      <c r="P59" s="885"/>
      <c r="Q59" s="885"/>
      <c r="R59" s="885"/>
      <c r="S59" s="885"/>
      <c r="T59" s="885"/>
      <c r="U59" s="885"/>
      <c r="V59" s="885"/>
      <c r="W59" s="885"/>
      <c r="X59" s="887" t="s">
        <v>27</v>
      </c>
      <c r="Y59" s="887"/>
      <c r="Z59" s="887"/>
      <c r="AA59" s="890" t="str">
        <f>IF('4_Pauschalansätze_Gerinne'!G21=0,"",'4_Pauschalansätze_Gerinne'!G21)</f>
        <v/>
      </c>
      <c r="AB59" s="890"/>
      <c r="AC59" s="890"/>
      <c r="AD59" s="890"/>
      <c r="AE59" s="889" t="str">
        <f>'3_Anzeichnungsprotokoll'!W62</f>
        <v/>
      </c>
      <c r="AF59" s="887"/>
      <c r="AG59" s="887"/>
      <c r="AH59" s="887"/>
      <c r="AI59" s="890" t="str">
        <f t="shared" ref="AI59" si="4">IF(AE59="","",ROUND(AA59*AE59*2,1)/2)</f>
        <v/>
      </c>
      <c r="AJ59" s="890"/>
      <c r="AK59" s="890"/>
      <c r="AL59" s="891"/>
      <c r="AM59" s="892"/>
      <c r="AN59" s="887"/>
      <c r="AO59" s="887"/>
      <c r="AP59" s="887"/>
      <c r="AQ59" s="890"/>
      <c r="AR59" s="890"/>
      <c r="AS59" s="890"/>
      <c r="AT59" s="893"/>
    </row>
    <row r="60" spans="1:46" ht="7.5" customHeight="1">
      <c r="A60" s="798"/>
      <c r="B60" s="884"/>
      <c r="C60" s="885"/>
      <c r="D60" s="885"/>
      <c r="E60" s="885"/>
      <c r="F60" s="885"/>
      <c r="G60" s="885"/>
      <c r="H60" s="885"/>
      <c r="I60" s="885"/>
      <c r="J60" s="885"/>
      <c r="K60" s="885"/>
      <c r="L60" s="885"/>
      <c r="M60" s="885"/>
      <c r="N60" s="885"/>
      <c r="O60" s="885"/>
      <c r="P60" s="885"/>
      <c r="Q60" s="885"/>
      <c r="R60" s="885"/>
      <c r="S60" s="885"/>
      <c r="T60" s="885"/>
      <c r="U60" s="885"/>
      <c r="V60" s="885"/>
      <c r="W60" s="885"/>
      <c r="X60" s="887"/>
      <c r="Y60" s="887"/>
      <c r="Z60" s="887"/>
      <c r="AA60" s="890"/>
      <c r="AB60" s="890"/>
      <c r="AC60" s="890"/>
      <c r="AD60" s="890"/>
      <c r="AE60" s="887"/>
      <c r="AF60" s="887"/>
      <c r="AG60" s="887"/>
      <c r="AH60" s="887"/>
      <c r="AI60" s="890"/>
      <c r="AJ60" s="890"/>
      <c r="AK60" s="890"/>
      <c r="AL60" s="891"/>
      <c r="AM60" s="892"/>
      <c r="AN60" s="887"/>
      <c r="AO60" s="887"/>
      <c r="AP60" s="887"/>
      <c r="AQ60" s="890"/>
      <c r="AR60" s="890"/>
      <c r="AS60" s="890"/>
      <c r="AT60" s="893"/>
    </row>
    <row r="61" spans="1:46" ht="7.5" customHeight="1">
      <c r="A61" s="798"/>
      <c r="B61" s="884" t="s">
        <v>182</v>
      </c>
      <c r="C61" s="885"/>
      <c r="D61" s="885"/>
      <c r="E61" s="885"/>
      <c r="F61" s="885"/>
      <c r="G61" s="885"/>
      <c r="H61" s="885"/>
      <c r="I61" s="885"/>
      <c r="J61" s="885"/>
      <c r="K61" s="885"/>
      <c r="L61" s="885"/>
      <c r="M61" s="885"/>
      <c r="N61" s="885"/>
      <c r="O61" s="885"/>
      <c r="P61" s="885"/>
      <c r="Q61" s="885"/>
      <c r="R61" s="885"/>
      <c r="S61" s="885"/>
      <c r="T61" s="885"/>
      <c r="U61" s="885"/>
      <c r="V61" s="885"/>
      <c r="W61" s="885"/>
      <c r="X61" s="887" t="s">
        <v>27</v>
      </c>
      <c r="Y61" s="887"/>
      <c r="Z61" s="887"/>
      <c r="AA61" s="890" t="str">
        <f>IF('4_Pauschalansätze_Gerinne'!G22=0,"",'4_Pauschalansätze_Gerinne'!G22)</f>
        <v/>
      </c>
      <c r="AB61" s="890"/>
      <c r="AC61" s="890"/>
      <c r="AD61" s="890"/>
      <c r="AE61" s="889" t="str">
        <f>'3_Anzeichnungsprotokoll'!AA62</f>
        <v/>
      </c>
      <c r="AF61" s="887"/>
      <c r="AG61" s="887"/>
      <c r="AH61" s="887"/>
      <c r="AI61" s="890" t="str">
        <f t="shared" ref="AI61" si="5">IF(AE61="","",ROUND(AA61*AE61*2,1)/2)</f>
        <v/>
      </c>
      <c r="AJ61" s="890"/>
      <c r="AK61" s="890"/>
      <c r="AL61" s="891"/>
      <c r="AM61" s="892"/>
      <c r="AN61" s="887"/>
      <c r="AO61" s="887"/>
      <c r="AP61" s="887"/>
      <c r="AQ61" s="890"/>
      <c r="AR61" s="890"/>
      <c r="AS61" s="890"/>
      <c r="AT61" s="893"/>
    </row>
    <row r="62" spans="1:46" ht="7.5" customHeight="1">
      <c r="A62" s="798"/>
      <c r="B62" s="884"/>
      <c r="C62" s="885"/>
      <c r="D62" s="885"/>
      <c r="E62" s="885"/>
      <c r="F62" s="885"/>
      <c r="G62" s="885"/>
      <c r="H62" s="885"/>
      <c r="I62" s="885"/>
      <c r="J62" s="885"/>
      <c r="K62" s="885"/>
      <c r="L62" s="885"/>
      <c r="M62" s="885"/>
      <c r="N62" s="885"/>
      <c r="O62" s="885"/>
      <c r="P62" s="885"/>
      <c r="Q62" s="885"/>
      <c r="R62" s="885"/>
      <c r="S62" s="885"/>
      <c r="T62" s="885"/>
      <c r="U62" s="885"/>
      <c r="V62" s="885"/>
      <c r="W62" s="885"/>
      <c r="X62" s="887"/>
      <c r="Y62" s="887"/>
      <c r="Z62" s="887"/>
      <c r="AA62" s="890"/>
      <c r="AB62" s="890"/>
      <c r="AC62" s="890"/>
      <c r="AD62" s="890"/>
      <c r="AE62" s="887"/>
      <c r="AF62" s="887"/>
      <c r="AG62" s="887"/>
      <c r="AH62" s="887"/>
      <c r="AI62" s="890"/>
      <c r="AJ62" s="890"/>
      <c r="AK62" s="890"/>
      <c r="AL62" s="891"/>
      <c r="AM62" s="892"/>
      <c r="AN62" s="887"/>
      <c r="AO62" s="887"/>
      <c r="AP62" s="887"/>
      <c r="AQ62" s="890"/>
      <c r="AR62" s="890"/>
      <c r="AS62" s="890"/>
      <c r="AT62" s="893"/>
    </row>
    <row r="63" spans="1:46" ht="7.5" customHeight="1">
      <c r="A63" s="798"/>
      <c r="B63" s="884" t="s">
        <v>183</v>
      </c>
      <c r="C63" s="885"/>
      <c r="D63" s="885"/>
      <c r="E63" s="885"/>
      <c r="F63" s="885"/>
      <c r="G63" s="885"/>
      <c r="H63" s="885"/>
      <c r="I63" s="885"/>
      <c r="J63" s="885"/>
      <c r="K63" s="885"/>
      <c r="L63" s="885"/>
      <c r="M63" s="885"/>
      <c r="N63" s="885"/>
      <c r="O63" s="885"/>
      <c r="P63" s="885"/>
      <c r="Q63" s="885"/>
      <c r="R63" s="885"/>
      <c r="S63" s="885"/>
      <c r="T63" s="885"/>
      <c r="U63" s="885"/>
      <c r="V63" s="885"/>
      <c r="W63" s="885"/>
      <c r="X63" s="887" t="s">
        <v>136</v>
      </c>
      <c r="Y63" s="887"/>
      <c r="Z63" s="887"/>
      <c r="AA63" s="890" t="str">
        <f>IF('4_Pauschalansätze_Gerinne'!O19=0,"",'4_Pauschalansätze_Gerinne'!O19)</f>
        <v/>
      </c>
      <c r="AB63" s="890"/>
      <c r="AC63" s="890"/>
      <c r="AD63" s="890"/>
      <c r="AE63" s="887" t="str">
        <f>IF('4_Pauschalansätze_Gerinne'!N19=0,"",'4_Pauschalansätze_Gerinne'!N19)</f>
        <v/>
      </c>
      <c r="AF63" s="887"/>
      <c r="AG63" s="887"/>
      <c r="AH63" s="887"/>
      <c r="AI63" s="890" t="str">
        <f t="shared" ref="AI63" si="6">IF(AE63="","",ROUND(AA63*AE63*2,1)/2)</f>
        <v/>
      </c>
      <c r="AJ63" s="890"/>
      <c r="AK63" s="890"/>
      <c r="AL63" s="891"/>
      <c r="AM63" s="892"/>
      <c r="AN63" s="887"/>
      <c r="AO63" s="887"/>
      <c r="AP63" s="887"/>
      <c r="AQ63" s="890"/>
      <c r="AR63" s="890"/>
      <c r="AS63" s="890"/>
      <c r="AT63" s="893"/>
    </row>
    <row r="64" spans="1:46" ht="7.5" customHeight="1">
      <c r="A64" s="798"/>
      <c r="B64" s="884"/>
      <c r="C64" s="885"/>
      <c r="D64" s="885"/>
      <c r="E64" s="885"/>
      <c r="F64" s="885"/>
      <c r="G64" s="885"/>
      <c r="H64" s="885"/>
      <c r="I64" s="885"/>
      <c r="J64" s="885"/>
      <c r="K64" s="885"/>
      <c r="L64" s="885"/>
      <c r="M64" s="885"/>
      <c r="N64" s="885"/>
      <c r="O64" s="885"/>
      <c r="P64" s="885"/>
      <c r="Q64" s="885"/>
      <c r="R64" s="885"/>
      <c r="S64" s="885"/>
      <c r="T64" s="885"/>
      <c r="U64" s="885"/>
      <c r="V64" s="885"/>
      <c r="W64" s="885"/>
      <c r="X64" s="887"/>
      <c r="Y64" s="887"/>
      <c r="Z64" s="887"/>
      <c r="AA64" s="890"/>
      <c r="AB64" s="890"/>
      <c r="AC64" s="890"/>
      <c r="AD64" s="890"/>
      <c r="AE64" s="887"/>
      <c r="AF64" s="887"/>
      <c r="AG64" s="887"/>
      <c r="AH64" s="887"/>
      <c r="AI64" s="890"/>
      <c r="AJ64" s="890"/>
      <c r="AK64" s="890"/>
      <c r="AL64" s="891"/>
      <c r="AM64" s="892"/>
      <c r="AN64" s="887"/>
      <c r="AO64" s="887"/>
      <c r="AP64" s="887"/>
      <c r="AQ64" s="890"/>
      <c r="AR64" s="890"/>
      <c r="AS64" s="890"/>
      <c r="AT64" s="893"/>
    </row>
    <row r="65" spans="1:46" ht="7.5" customHeight="1">
      <c r="A65" s="798"/>
      <c r="B65" s="884" t="s">
        <v>184</v>
      </c>
      <c r="C65" s="885"/>
      <c r="D65" s="885"/>
      <c r="E65" s="885"/>
      <c r="F65" s="885"/>
      <c r="G65" s="885"/>
      <c r="H65" s="885"/>
      <c r="I65" s="885"/>
      <c r="J65" s="885"/>
      <c r="K65" s="885"/>
      <c r="L65" s="885"/>
      <c r="M65" s="885"/>
      <c r="N65" s="885"/>
      <c r="O65" s="885"/>
      <c r="P65" s="885"/>
      <c r="Q65" s="885"/>
      <c r="R65" s="885"/>
      <c r="S65" s="885"/>
      <c r="T65" s="885"/>
      <c r="U65" s="885"/>
      <c r="V65" s="885"/>
      <c r="W65" s="885"/>
      <c r="X65" s="887" t="s">
        <v>136</v>
      </c>
      <c r="Y65" s="887"/>
      <c r="Z65" s="887"/>
      <c r="AA65" s="890" t="str">
        <f>IF('4_Pauschalansätze_Gerinne'!O20=0,"",'4_Pauschalansätze_Gerinne'!O20)</f>
        <v/>
      </c>
      <c r="AB65" s="890"/>
      <c r="AC65" s="890"/>
      <c r="AD65" s="890"/>
      <c r="AE65" s="887" t="str">
        <f>IF('4_Pauschalansätze_Gerinne'!N20=0,"",'4_Pauschalansätze_Gerinne'!N20)</f>
        <v/>
      </c>
      <c r="AF65" s="887"/>
      <c r="AG65" s="887"/>
      <c r="AH65" s="887"/>
      <c r="AI65" s="890" t="str">
        <f t="shared" ref="AI65" si="7">IF(AE65="","",ROUND(AA65*AE65*2,1)/2)</f>
        <v/>
      </c>
      <c r="AJ65" s="890"/>
      <c r="AK65" s="890"/>
      <c r="AL65" s="891"/>
      <c r="AM65" s="892"/>
      <c r="AN65" s="887"/>
      <c r="AO65" s="887"/>
      <c r="AP65" s="887"/>
      <c r="AQ65" s="890"/>
      <c r="AR65" s="890"/>
      <c r="AS65" s="890"/>
      <c r="AT65" s="893"/>
    </row>
    <row r="66" spans="1:46" ht="7.5" customHeight="1">
      <c r="A66" s="798"/>
      <c r="B66" s="884"/>
      <c r="C66" s="885"/>
      <c r="D66" s="885"/>
      <c r="E66" s="885"/>
      <c r="F66" s="885"/>
      <c r="G66" s="885"/>
      <c r="H66" s="885"/>
      <c r="I66" s="885"/>
      <c r="J66" s="885"/>
      <c r="K66" s="885"/>
      <c r="L66" s="885"/>
      <c r="M66" s="885"/>
      <c r="N66" s="885"/>
      <c r="O66" s="885"/>
      <c r="P66" s="885"/>
      <c r="Q66" s="885"/>
      <c r="R66" s="885"/>
      <c r="S66" s="885"/>
      <c r="T66" s="885"/>
      <c r="U66" s="885"/>
      <c r="V66" s="885"/>
      <c r="W66" s="885"/>
      <c r="X66" s="887"/>
      <c r="Y66" s="887"/>
      <c r="Z66" s="887"/>
      <c r="AA66" s="890"/>
      <c r="AB66" s="890"/>
      <c r="AC66" s="890"/>
      <c r="AD66" s="890"/>
      <c r="AE66" s="887"/>
      <c r="AF66" s="887"/>
      <c r="AG66" s="887"/>
      <c r="AH66" s="887"/>
      <c r="AI66" s="890"/>
      <c r="AJ66" s="890"/>
      <c r="AK66" s="890"/>
      <c r="AL66" s="891"/>
      <c r="AM66" s="892"/>
      <c r="AN66" s="887"/>
      <c r="AO66" s="887"/>
      <c r="AP66" s="887"/>
      <c r="AQ66" s="890"/>
      <c r="AR66" s="890"/>
      <c r="AS66" s="890"/>
      <c r="AT66" s="893"/>
    </row>
    <row r="67" spans="1:46" ht="7.5" customHeight="1">
      <c r="A67" s="798"/>
      <c r="B67" s="884" t="s">
        <v>185</v>
      </c>
      <c r="C67" s="885"/>
      <c r="D67" s="885"/>
      <c r="E67" s="885"/>
      <c r="F67" s="885"/>
      <c r="G67" s="885"/>
      <c r="H67" s="885"/>
      <c r="I67" s="885"/>
      <c r="J67" s="885"/>
      <c r="K67" s="885"/>
      <c r="L67" s="885"/>
      <c r="M67" s="885"/>
      <c r="N67" s="885"/>
      <c r="O67" s="885"/>
      <c r="P67" s="885"/>
      <c r="Q67" s="885"/>
      <c r="R67" s="885"/>
      <c r="S67" s="885"/>
      <c r="T67" s="885"/>
      <c r="U67" s="885"/>
      <c r="V67" s="885"/>
      <c r="W67" s="885"/>
      <c r="X67" s="887" t="s">
        <v>136</v>
      </c>
      <c r="Y67" s="887"/>
      <c r="Z67" s="887"/>
      <c r="AA67" s="890" t="str">
        <f>IF('4_Pauschalansätze_Gerinne'!O21=0,"",'4_Pauschalansätze_Gerinne'!O21)</f>
        <v/>
      </c>
      <c r="AB67" s="890"/>
      <c r="AC67" s="890"/>
      <c r="AD67" s="890"/>
      <c r="AE67" s="887" t="str">
        <f>IF('4_Pauschalansätze_Gerinne'!N21=0,"",'4_Pauschalansätze_Gerinne'!N21)</f>
        <v/>
      </c>
      <c r="AF67" s="887"/>
      <c r="AG67" s="887"/>
      <c r="AH67" s="887"/>
      <c r="AI67" s="890" t="str">
        <f t="shared" ref="AI67" si="8">IF(AE67="","",ROUND(AA67*AE67*2,1)/2)</f>
        <v/>
      </c>
      <c r="AJ67" s="890"/>
      <c r="AK67" s="890"/>
      <c r="AL67" s="891"/>
      <c r="AM67" s="892"/>
      <c r="AN67" s="887"/>
      <c r="AO67" s="887"/>
      <c r="AP67" s="887"/>
      <c r="AQ67" s="890"/>
      <c r="AR67" s="890"/>
      <c r="AS67" s="890"/>
      <c r="AT67" s="893"/>
    </row>
    <row r="68" spans="1:46" ht="7.5" customHeight="1">
      <c r="A68" s="798"/>
      <c r="B68" s="884"/>
      <c r="C68" s="885"/>
      <c r="D68" s="885"/>
      <c r="E68" s="885"/>
      <c r="F68" s="885"/>
      <c r="G68" s="885"/>
      <c r="H68" s="885"/>
      <c r="I68" s="885"/>
      <c r="J68" s="885"/>
      <c r="K68" s="885"/>
      <c r="L68" s="885"/>
      <c r="M68" s="885"/>
      <c r="N68" s="885"/>
      <c r="O68" s="885"/>
      <c r="P68" s="885"/>
      <c r="Q68" s="885"/>
      <c r="R68" s="885"/>
      <c r="S68" s="885"/>
      <c r="T68" s="885"/>
      <c r="U68" s="885"/>
      <c r="V68" s="885"/>
      <c r="W68" s="885"/>
      <c r="X68" s="887"/>
      <c r="Y68" s="887"/>
      <c r="Z68" s="887"/>
      <c r="AA68" s="890"/>
      <c r="AB68" s="890"/>
      <c r="AC68" s="890"/>
      <c r="AD68" s="890"/>
      <c r="AE68" s="887"/>
      <c r="AF68" s="887"/>
      <c r="AG68" s="887"/>
      <c r="AH68" s="887"/>
      <c r="AI68" s="890"/>
      <c r="AJ68" s="890"/>
      <c r="AK68" s="890"/>
      <c r="AL68" s="891"/>
      <c r="AM68" s="892"/>
      <c r="AN68" s="887"/>
      <c r="AO68" s="887"/>
      <c r="AP68" s="887"/>
      <c r="AQ68" s="890"/>
      <c r="AR68" s="890"/>
      <c r="AS68" s="890"/>
      <c r="AT68" s="893"/>
    </row>
    <row r="69" spans="1:46" ht="7.5" customHeight="1">
      <c r="A69" s="798"/>
      <c r="B69" s="884" t="s">
        <v>186</v>
      </c>
      <c r="C69" s="885"/>
      <c r="D69" s="885"/>
      <c r="E69" s="885"/>
      <c r="F69" s="885"/>
      <c r="G69" s="885"/>
      <c r="H69" s="885"/>
      <c r="I69" s="885"/>
      <c r="J69" s="885"/>
      <c r="K69" s="885"/>
      <c r="L69" s="885"/>
      <c r="M69" s="885"/>
      <c r="N69" s="885"/>
      <c r="O69" s="885"/>
      <c r="P69" s="885"/>
      <c r="Q69" s="885"/>
      <c r="R69" s="885"/>
      <c r="S69" s="885"/>
      <c r="T69" s="885"/>
      <c r="U69" s="885"/>
      <c r="V69" s="885"/>
      <c r="W69" s="885"/>
      <c r="X69" s="887" t="s">
        <v>136</v>
      </c>
      <c r="Y69" s="887"/>
      <c r="Z69" s="887"/>
      <c r="AA69" s="890" t="str">
        <f>IF('4_Pauschalansätze_Gerinne'!O22=0,"",'4_Pauschalansätze_Gerinne'!O22)</f>
        <v/>
      </c>
      <c r="AB69" s="890"/>
      <c r="AC69" s="890"/>
      <c r="AD69" s="890"/>
      <c r="AE69" s="887" t="str">
        <f>IF('4_Pauschalansätze_Gerinne'!N22=0,"",'4_Pauschalansätze_Gerinne'!N22)</f>
        <v/>
      </c>
      <c r="AF69" s="887"/>
      <c r="AG69" s="887"/>
      <c r="AH69" s="887"/>
      <c r="AI69" s="890" t="str">
        <f t="shared" ref="AI69" si="9">IF(AE69="","",ROUND(AA69*AE69*2,1)/2)</f>
        <v/>
      </c>
      <c r="AJ69" s="890"/>
      <c r="AK69" s="890"/>
      <c r="AL69" s="891"/>
      <c r="AM69" s="892"/>
      <c r="AN69" s="887"/>
      <c r="AO69" s="887"/>
      <c r="AP69" s="887"/>
      <c r="AQ69" s="890"/>
      <c r="AR69" s="890"/>
      <c r="AS69" s="890"/>
      <c r="AT69" s="893"/>
    </row>
    <row r="70" spans="1:46" ht="7.5" customHeight="1">
      <c r="A70" s="798"/>
      <c r="B70" s="884"/>
      <c r="C70" s="885"/>
      <c r="D70" s="885"/>
      <c r="E70" s="885"/>
      <c r="F70" s="885"/>
      <c r="G70" s="885"/>
      <c r="H70" s="885"/>
      <c r="I70" s="885"/>
      <c r="J70" s="885"/>
      <c r="K70" s="885"/>
      <c r="L70" s="885"/>
      <c r="M70" s="885"/>
      <c r="N70" s="885"/>
      <c r="O70" s="885"/>
      <c r="P70" s="885"/>
      <c r="Q70" s="885"/>
      <c r="R70" s="885"/>
      <c r="S70" s="885"/>
      <c r="T70" s="885"/>
      <c r="U70" s="885"/>
      <c r="V70" s="885"/>
      <c r="W70" s="885"/>
      <c r="X70" s="887"/>
      <c r="Y70" s="887"/>
      <c r="Z70" s="887"/>
      <c r="AA70" s="890"/>
      <c r="AB70" s="890"/>
      <c r="AC70" s="890"/>
      <c r="AD70" s="890"/>
      <c r="AE70" s="887"/>
      <c r="AF70" s="887"/>
      <c r="AG70" s="887"/>
      <c r="AH70" s="887"/>
      <c r="AI70" s="890"/>
      <c r="AJ70" s="890"/>
      <c r="AK70" s="890"/>
      <c r="AL70" s="891"/>
      <c r="AM70" s="892"/>
      <c r="AN70" s="887"/>
      <c r="AO70" s="887"/>
      <c r="AP70" s="887"/>
      <c r="AQ70" s="890"/>
      <c r="AR70" s="890"/>
      <c r="AS70" s="890"/>
      <c r="AT70" s="893"/>
    </row>
    <row r="71" spans="1:46" ht="7.5" customHeight="1">
      <c r="A71" s="798"/>
      <c r="B71" s="884" t="s">
        <v>187</v>
      </c>
      <c r="C71" s="885"/>
      <c r="D71" s="885"/>
      <c r="E71" s="885"/>
      <c r="F71" s="885"/>
      <c r="G71" s="885"/>
      <c r="H71" s="885"/>
      <c r="I71" s="885"/>
      <c r="J71" s="885"/>
      <c r="K71" s="885"/>
      <c r="L71" s="885"/>
      <c r="M71" s="885"/>
      <c r="N71" s="885"/>
      <c r="O71" s="885"/>
      <c r="P71" s="885"/>
      <c r="Q71" s="885"/>
      <c r="R71" s="885"/>
      <c r="S71" s="885"/>
      <c r="T71" s="885"/>
      <c r="U71" s="885"/>
      <c r="V71" s="885"/>
      <c r="W71" s="885"/>
      <c r="X71" s="887" t="s">
        <v>136</v>
      </c>
      <c r="Y71" s="887"/>
      <c r="Z71" s="887"/>
      <c r="AA71" s="890" t="str">
        <f>IF('4_Pauschalansätze_Gerinne'!O23=0,"",'4_Pauschalansätze_Gerinne'!O23)</f>
        <v/>
      </c>
      <c r="AB71" s="890"/>
      <c r="AC71" s="890"/>
      <c r="AD71" s="890"/>
      <c r="AE71" s="887" t="str">
        <f>IF('4_Pauschalansätze_Gerinne'!N23=0,"",'4_Pauschalansätze_Gerinne'!N23)</f>
        <v/>
      </c>
      <c r="AF71" s="887"/>
      <c r="AG71" s="887"/>
      <c r="AH71" s="887"/>
      <c r="AI71" s="890" t="str">
        <f t="shared" ref="AI71" si="10">IF(AE71="","",ROUND(AA71*AE71*2,1)/2)</f>
        <v/>
      </c>
      <c r="AJ71" s="890"/>
      <c r="AK71" s="890"/>
      <c r="AL71" s="891"/>
      <c r="AM71" s="892"/>
      <c r="AN71" s="887"/>
      <c r="AO71" s="887"/>
      <c r="AP71" s="887"/>
      <c r="AQ71" s="890"/>
      <c r="AR71" s="890"/>
      <c r="AS71" s="890"/>
      <c r="AT71" s="893"/>
    </row>
    <row r="72" spans="1:46" ht="7.5" customHeight="1">
      <c r="A72" s="798"/>
      <c r="B72" s="884"/>
      <c r="C72" s="885"/>
      <c r="D72" s="885"/>
      <c r="E72" s="885"/>
      <c r="F72" s="885"/>
      <c r="G72" s="885"/>
      <c r="H72" s="885"/>
      <c r="I72" s="885"/>
      <c r="J72" s="885"/>
      <c r="K72" s="885"/>
      <c r="L72" s="885"/>
      <c r="M72" s="885"/>
      <c r="N72" s="885"/>
      <c r="O72" s="885"/>
      <c r="P72" s="885"/>
      <c r="Q72" s="885"/>
      <c r="R72" s="885"/>
      <c r="S72" s="885"/>
      <c r="T72" s="885"/>
      <c r="U72" s="885"/>
      <c r="V72" s="885"/>
      <c r="W72" s="885"/>
      <c r="X72" s="887"/>
      <c r="Y72" s="887"/>
      <c r="Z72" s="887"/>
      <c r="AA72" s="890"/>
      <c r="AB72" s="890"/>
      <c r="AC72" s="890"/>
      <c r="AD72" s="890"/>
      <c r="AE72" s="887"/>
      <c r="AF72" s="887"/>
      <c r="AG72" s="887"/>
      <c r="AH72" s="887"/>
      <c r="AI72" s="890"/>
      <c r="AJ72" s="890"/>
      <c r="AK72" s="890"/>
      <c r="AL72" s="891"/>
      <c r="AM72" s="892"/>
      <c r="AN72" s="887"/>
      <c r="AO72" s="887"/>
      <c r="AP72" s="887"/>
      <c r="AQ72" s="890"/>
      <c r="AR72" s="890"/>
      <c r="AS72" s="890"/>
      <c r="AT72" s="893"/>
    </row>
    <row r="73" spans="1:46" ht="7.5" customHeight="1">
      <c r="A73" s="798"/>
      <c r="B73" s="884" t="s">
        <v>188</v>
      </c>
      <c r="C73" s="885"/>
      <c r="D73" s="885"/>
      <c r="E73" s="885"/>
      <c r="F73" s="885"/>
      <c r="G73" s="885"/>
      <c r="H73" s="885"/>
      <c r="I73" s="885"/>
      <c r="J73" s="885"/>
      <c r="K73" s="885"/>
      <c r="L73" s="885"/>
      <c r="M73" s="885"/>
      <c r="N73" s="885"/>
      <c r="O73" s="885"/>
      <c r="P73" s="885"/>
      <c r="Q73" s="885"/>
      <c r="R73" s="885"/>
      <c r="S73" s="885"/>
      <c r="T73" s="885"/>
      <c r="U73" s="885"/>
      <c r="V73" s="885"/>
      <c r="W73" s="885"/>
      <c r="X73" s="887" t="s">
        <v>189</v>
      </c>
      <c r="Y73" s="887"/>
      <c r="Z73" s="887"/>
      <c r="AA73" s="890" t="str">
        <f>IF('4_Pauschalansätze_Gerinne'!F29=0,"",'4_Pauschalansätze_Gerinne'!F29)</f>
        <v/>
      </c>
      <c r="AB73" s="890"/>
      <c r="AC73" s="890"/>
      <c r="AD73" s="890"/>
      <c r="AE73" s="887" t="str">
        <f>IF('4_Pauschalansätze_Gerinne'!E29=0,"",'4_Pauschalansätze_Gerinne'!E29)</f>
        <v/>
      </c>
      <c r="AF73" s="887"/>
      <c r="AG73" s="887"/>
      <c r="AH73" s="887"/>
      <c r="AI73" s="890" t="str">
        <f t="shared" ref="AI73" si="11">IF(AE73="","",ROUND(AA73*AE73*2,1)/2)</f>
        <v/>
      </c>
      <c r="AJ73" s="890"/>
      <c r="AK73" s="890"/>
      <c r="AL73" s="891"/>
      <c r="AM73" s="892"/>
      <c r="AN73" s="887"/>
      <c r="AO73" s="887"/>
      <c r="AP73" s="887"/>
      <c r="AQ73" s="890"/>
      <c r="AR73" s="890"/>
      <c r="AS73" s="890"/>
      <c r="AT73" s="893"/>
    </row>
    <row r="74" spans="1:46" ht="7.5" customHeight="1">
      <c r="A74" s="798"/>
      <c r="B74" s="884"/>
      <c r="C74" s="885"/>
      <c r="D74" s="885"/>
      <c r="E74" s="885"/>
      <c r="F74" s="885"/>
      <c r="G74" s="885"/>
      <c r="H74" s="885"/>
      <c r="I74" s="885"/>
      <c r="J74" s="885"/>
      <c r="K74" s="885"/>
      <c r="L74" s="885"/>
      <c r="M74" s="885"/>
      <c r="N74" s="885"/>
      <c r="O74" s="885"/>
      <c r="P74" s="885"/>
      <c r="Q74" s="885"/>
      <c r="R74" s="885"/>
      <c r="S74" s="885"/>
      <c r="T74" s="885"/>
      <c r="U74" s="885"/>
      <c r="V74" s="885"/>
      <c r="W74" s="885"/>
      <c r="X74" s="896"/>
      <c r="Y74" s="896"/>
      <c r="Z74" s="896"/>
      <c r="AA74" s="890"/>
      <c r="AB74" s="890"/>
      <c r="AC74" s="890"/>
      <c r="AD74" s="890"/>
      <c r="AE74" s="887"/>
      <c r="AF74" s="887"/>
      <c r="AG74" s="887"/>
      <c r="AH74" s="887"/>
      <c r="AI74" s="890"/>
      <c r="AJ74" s="890"/>
      <c r="AK74" s="890"/>
      <c r="AL74" s="891"/>
      <c r="AM74" s="892"/>
      <c r="AN74" s="887"/>
      <c r="AO74" s="887"/>
      <c r="AP74" s="887"/>
      <c r="AQ74" s="890"/>
      <c r="AR74" s="890"/>
      <c r="AS74" s="890"/>
      <c r="AT74" s="893"/>
    </row>
    <row r="75" spans="1:46" ht="7.5" customHeight="1">
      <c r="A75" s="798"/>
      <c r="B75" s="884" t="s">
        <v>190</v>
      </c>
      <c r="C75" s="885"/>
      <c r="D75" s="885"/>
      <c r="E75" s="885"/>
      <c r="F75" s="885"/>
      <c r="G75" s="885"/>
      <c r="H75" s="885"/>
      <c r="I75" s="885"/>
      <c r="J75" s="885"/>
      <c r="K75" s="885"/>
      <c r="L75" s="885"/>
      <c r="M75" s="885"/>
      <c r="N75" s="885"/>
      <c r="O75" s="885"/>
      <c r="P75" s="885"/>
      <c r="Q75" s="885"/>
      <c r="R75" s="885"/>
      <c r="S75" s="885"/>
      <c r="T75" s="885"/>
      <c r="U75" s="885"/>
      <c r="V75" s="885"/>
      <c r="W75" s="885"/>
      <c r="X75" s="887" t="s">
        <v>189</v>
      </c>
      <c r="Y75" s="887"/>
      <c r="Z75" s="887"/>
      <c r="AA75" s="889" t="str">
        <f>IF('4_Pauschalansätze_Gerinne'!N29=0,"",'4_Pauschalansätze_Gerinne'!N29)</f>
        <v/>
      </c>
      <c r="AB75" s="889"/>
      <c r="AC75" s="889"/>
      <c r="AD75" s="889"/>
      <c r="AE75" s="887" t="str">
        <f>IF('4_Pauschalansätze_Gerinne'!M29=0,"",'4_Pauschalansätze_Gerinne'!M29)</f>
        <v/>
      </c>
      <c r="AF75" s="887"/>
      <c r="AG75" s="887"/>
      <c r="AH75" s="887"/>
      <c r="AI75" s="890" t="str">
        <f t="shared" ref="AI75" si="12">IF(AE75="","",ROUND(AA75*AE75*2,1)/2)</f>
        <v/>
      </c>
      <c r="AJ75" s="890"/>
      <c r="AK75" s="890"/>
      <c r="AL75" s="891"/>
      <c r="AM75" s="892"/>
      <c r="AN75" s="887"/>
      <c r="AO75" s="887"/>
      <c r="AP75" s="887"/>
      <c r="AQ75" s="890"/>
      <c r="AR75" s="890"/>
      <c r="AS75" s="890"/>
      <c r="AT75" s="893"/>
    </row>
    <row r="76" spans="1:46" ht="7.5" customHeight="1" thickBot="1">
      <c r="A76" s="798"/>
      <c r="B76" s="894"/>
      <c r="C76" s="895"/>
      <c r="D76" s="895"/>
      <c r="E76" s="895"/>
      <c r="F76" s="895"/>
      <c r="G76" s="895"/>
      <c r="H76" s="895"/>
      <c r="I76" s="895"/>
      <c r="J76" s="895"/>
      <c r="K76" s="895"/>
      <c r="L76" s="895"/>
      <c r="M76" s="895"/>
      <c r="N76" s="895"/>
      <c r="O76" s="895"/>
      <c r="P76" s="895"/>
      <c r="Q76" s="895"/>
      <c r="R76" s="895"/>
      <c r="S76" s="895"/>
      <c r="T76" s="895"/>
      <c r="U76" s="895"/>
      <c r="V76" s="895"/>
      <c r="W76" s="895"/>
      <c r="X76" s="896"/>
      <c r="Y76" s="896"/>
      <c r="Z76" s="896"/>
      <c r="AA76" s="897"/>
      <c r="AB76" s="897"/>
      <c r="AC76" s="897"/>
      <c r="AD76" s="897"/>
      <c r="AE76" s="887"/>
      <c r="AF76" s="887"/>
      <c r="AG76" s="887"/>
      <c r="AH76" s="887"/>
      <c r="AI76" s="890"/>
      <c r="AJ76" s="890"/>
      <c r="AK76" s="890"/>
      <c r="AL76" s="891"/>
      <c r="AM76" s="898"/>
      <c r="AN76" s="899"/>
      <c r="AO76" s="899"/>
      <c r="AP76" s="899"/>
      <c r="AQ76" s="890"/>
      <c r="AR76" s="890"/>
      <c r="AS76" s="890"/>
      <c r="AT76" s="893"/>
    </row>
    <row r="77" spans="1:46" ht="7.5" customHeight="1">
      <c r="A77" s="798"/>
      <c r="B77" s="917" t="s">
        <v>152</v>
      </c>
      <c r="C77" s="918"/>
      <c r="D77" s="918"/>
      <c r="E77" s="918"/>
      <c r="F77" s="918"/>
      <c r="G77" s="918"/>
      <c r="H77" s="918"/>
      <c r="I77" s="918"/>
      <c r="J77" s="918"/>
      <c r="K77" s="918"/>
      <c r="L77" s="918"/>
      <c r="M77" s="918"/>
      <c r="N77" s="918"/>
      <c r="O77" s="918"/>
      <c r="P77" s="918"/>
      <c r="Q77" s="918"/>
      <c r="R77" s="918"/>
      <c r="S77" s="918"/>
      <c r="T77" s="918"/>
      <c r="U77" s="918"/>
      <c r="V77" s="918"/>
      <c r="W77" s="918"/>
      <c r="X77" s="923" t="s">
        <v>191</v>
      </c>
      <c r="Y77" s="923"/>
      <c r="Z77" s="923"/>
      <c r="AA77" s="926"/>
      <c r="AB77" s="927"/>
      <c r="AC77" s="927"/>
      <c r="AD77" s="927"/>
      <c r="AE77" s="909"/>
      <c r="AF77" s="909"/>
      <c r="AG77" s="909"/>
      <c r="AH77" s="909"/>
      <c r="AI77" s="909">
        <f>SUM(AI49:AL76)</f>
        <v>0</v>
      </c>
      <c r="AJ77" s="909"/>
      <c r="AK77" s="909"/>
      <c r="AL77" s="931"/>
      <c r="AM77" s="934"/>
      <c r="AN77" s="909"/>
      <c r="AO77" s="909"/>
      <c r="AP77" s="909"/>
      <c r="AQ77" s="909"/>
      <c r="AR77" s="909"/>
      <c r="AS77" s="909"/>
      <c r="AT77" s="910"/>
    </row>
    <row r="78" spans="1:46" ht="7.5" customHeight="1">
      <c r="A78" s="798"/>
      <c r="B78" s="919"/>
      <c r="C78" s="920"/>
      <c r="D78" s="920"/>
      <c r="E78" s="920"/>
      <c r="F78" s="920"/>
      <c r="G78" s="920"/>
      <c r="H78" s="920"/>
      <c r="I78" s="920"/>
      <c r="J78" s="920"/>
      <c r="K78" s="920"/>
      <c r="L78" s="920"/>
      <c r="M78" s="920"/>
      <c r="N78" s="920"/>
      <c r="O78" s="920"/>
      <c r="P78" s="920"/>
      <c r="Q78" s="920"/>
      <c r="R78" s="920"/>
      <c r="S78" s="920"/>
      <c r="T78" s="920"/>
      <c r="U78" s="920"/>
      <c r="V78" s="920"/>
      <c r="W78" s="920"/>
      <c r="X78" s="924"/>
      <c r="Y78" s="924"/>
      <c r="Z78" s="924"/>
      <c r="AA78" s="928"/>
      <c r="AB78" s="929"/>
      <c r="AC78" s="929"/>
      <c r="AD78" s="929"/>
      <c r="AE78" s="911"/>
      <c r="AF78" s="911"/>
      <c r="AG78" s="911"/>
      <c r="AH78" s="911"/>
      <c r="AI78" s="911"/>
      <c r="AJ78" s="911"/>
      <c r="AK78" s="911"/>
      <c r="AL78" s="932"/>
      <c r="AM78" s="935"/>
      <c r="AN78" s="911"/>
      <c r="AO78" s="911"/>
      <c r="AP78" s="911"/>
      <c r="AQ78" s="911"/>
      <c r="AR78" s="911"/>
      <c r="AS78" s="911"/>
      <c r="AT78" s="912"/>
    </row>
    <row r="79" spans="1:46" ht="5.25" customHeight="1" thickBot="1">
      <c r="A79" s="878"/>
      <c r="B79" s="921"/>
      <c r="C79" s="922"/>
      <c r="D79" s="922"/>
      <c r="E79" s="922"/>
      <c r="F79" s="922"/>
      <c r="G79" s="922"/>
      <c r="H79" s="922"/>
      <c r="I79" s="922"/>
      <c r="J79" s="922"/>
      <c r="K79" s="922"/>
      <c r="L79" s="922"/>
      <c r="M79" s="922"/>
      <c r="N79" s="922"/>
      <c r="O79" s="922"/>
      <c r="P79" s="922"/>
      <c r="Q79" s="922"/>
      <c r="R79" s="922"/>
      <c r="S79" s="922"/>
      <c r="T79" s="922"/>
      <c r="U79" s="922"/>
      <c r="V79" s="922"/>
      <c r="W79" s="922"/>
      <c r="X79" s="925"/>
      <c r="Y79" s="925"/>
      <c r="Z79" s="925"/>
      <c r="AA79" s="930"/>
      <c r="AB79" s="930"/>
      <c r="AC79" s="930"/>
      <c r="AD79" s="930"/>
      <c r="AE79" s="913"/>
      <c r="AF79" s="913"/>
      <c r="AG79" s="913"/>
      <c r="AH79" s="913"/>
      <c r="AI79" s="913"/>
      <c r="AJ79" s="913"/>
      <c r="AK79" s="913"/>
      <c r="AL79" s="933"/>
      <c r="AM79" s="936"/>
      <c r="AN79" s="913"/>
      <c r="AO79" s="913"/>
      <c r="AP79" s="913"/>
      <c r="AQ79" s="913"/>
      <c r="AR79" s="913"/>
      <c r="AS79" s="913"/>
      <c r="AT79" s="914"/>
    </row>
    <row r="80" spans="1:46" ht="7.5" customHeight="1">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8"/>
    </row>
    <row r="81" spans="1:46" ht="7.5" customHeight="1">
      <c r="A81" s="798">
        <v>4</v>
      </c>
      <c r="B81" s="794" t="s">
        <v>192</v>
      </c>
      <c r="C81" s="794"/>
      <c r="D81" s="794"/>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794"/>
      <c r="AP81" s="794"/>
      <c r="AQ81" s="794"/>
      <c r="AR81" s="794"/>
      <c r="AS81" s="794"/>
      <c r="AT81" s="915"/>
    </row>
    <row r="82" spans="1:46" ht="7.5" customHeight="1">
      <c r="A82" s="798"/>
      <c r="B82" s="794"/>
      <c r="C82" s="794"/>
      <c r="D82" s="794"/>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c r="AK82" s="794"/>
      <c r="AL82" s="794"/>
      <c r="AM82" s="794"/>
      <c r="AN82" s="794"/>
      <c r="AO82" s="794"/>
      <c r="AP82" s="794"/>
      <c r="AQ82" s="794"/>
      <c r="AR82" s="794"/>
      <c r="AS82" s="794"/>
      <c r="AT82" s="915"/>
    </row>
    <row r="83" spans="1:46" ht="7.5" customHeight="1">
      <c r="A83" s="118"/>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2"/>
    </row>
    <row r="84" spans="1:46" ht="7.5" customHeight="1">
      <c r="A84" s="118"/>
      <c r="B84" s="906" t="s">
        <v>193</v>
      </c>
      <c r="C84" s="906"/>
      <c r="D84" s="906"/>
      <c r="E84" s="906"/>
      <c r="F84" s="906"/>
      <c r="G84" s="906"/>
      <c r="H84" s="906"/>
      <c r="I84" s="906"/>
      <c r="J84" s="906"/>
      <c r="K84" s="906"/>
      <c r="L84" s="906"/>
      <c r="M84" s="906"/>
      <c r="N84" s="906"/>
      <c r="O84" s="906"/>
      <c r="P84" s="906"/>
      <c r="Q84" s="906"/>
      <c r="R84" s="906"/>
      <c r="S84" s="906"/>
      <c r="T84" s="906"/>
      <c r="U84" s="906"/>
      <c r="V84" s="906"/>
      <c r="W84" s="906"/>
      <c r="X84" s="906"/>
      <c r="Y84" s="906"/>
      <c r="Z84" s="906"/>
      <c r="AA84" s="906"/>
      <c r="AB84" s="906"/>
      <c r="AC84" s="906"/>
      <c r="AD84" s="906"/>
      <c r="AE84" s="120"/>
      <c r="AF84" s="120"/>
      <c r="AG84" s="120"/>
      <c r="AH84" s="120"/>
      <c r="AI84" s="916" t="s">
        <v>194</v>
      </c>
      <c r="AJ84" s="916"/>
      <c r="AK84" s="916"/>
      <c r="AL84" s="916"/>
      <c r="AM84" s="916"/>
      <c r="AN84" s="266"/>
      <c r="AO84" s="916" t="s">
        <v>195</v>
      </c>
      <c r="AP84" s="916"/>
      <c r="AQ84" s="916"/>
      <c r="AR84" s="916"/>
      <c r="AS84" s="916"/>
      <c r="AT84" s="122"/>
    </row>
    <row r="85" spans="1:46" ht="7.5" customHeight="1">
      <c r="A85" s="118"/>
      <c r="B85" s="906"/>
      <c r="C85" s="906"/>
      <c r="D85" s="906"/>
      <c r="E85" s="906"/>
      <c r="F85" s="906"/>
      <c r="G85" s="906"/>
      <c r="H85" s="906"/>
      <c r="I85" s="906"/>
      <c r="J85" s="906"/>
      <c r="K85" s="906"/>
      <c r="L85" s="906"/>
      <c r="M85" s="906"/>
      <c r="N85" s="906"/>
      <c r="O85" s="906"/>
      <c r="P85" s="906"/>
      <c r="Q85" s="906"/>
      <c r="R85" s="906"/>
      <c r="S85" s="906"/>
      <c r="T85" s="906"/>
      <c r="U85" s="906"/>
      <c r="V85" s="906"/>
      <c r="W85" s="906"/>
      <c r="X85" s="906"/>
      <c r="Y85" s="906"/>
      <c r="Z85" s="906"/>
      <c r="AA85" s="906"/>
      <c r="AB85" s="906"/>
      <c r="AC85" s="906"/>
      <c r="AD85" s="906"/>
      <c r="AE85" s="120"/>
      <c r="AF85" s="120"/>
      <c r="AG85" s="120"/>
      <c r="AH85" s="120"/>
      <c r="AI85" s="916"/>
      <c r="AJ85" s="916"/>
      <c r="AK85" s="916"/>
      <c r="AL85" s="916"/>
      <c r="AM85" s="916"/>
      <c r="AN85" s="266"/>
      <c r="AO85" s="916"/>
      <c r="AP85" s="916"/>
      <c r="AQ85" s="916"/>
      <c r="AR85" s="916"/>
      <c r="AS85" s="916"/>
      <c r="AT85" s="122"/>
    </row>
    <row r="86" spans="1:46" ht="7.5" customHeight="1">
      <c r="A86" s="118"/>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900"/>
      <c r="AJ86" s="901"/>
      <c r="AK86" s="901"/>
      <c r="AL86" s="901"/>
      <c r="AM86" s="901"/>
      <c r="AN86" s="901"/>
      <c r="AO86" s="903"/>
      <c r="AP86" s="903"/>
      <c r="AQ86" s="903"/>
      <c r="AR86" s="903"/>
      <c r="AS86" s="903"/>
      <c r="AT86" s="122"/>
    </row>
    <row r="87" spans="1:46" ht="7.5" customHeight="1">
      <c r="A87" s="118"/>
      <c r="B87" s="905" t="s">
        <v>196</v>
      </c>
      <c r="C87" s="905"/>
      <c r="D87" s="905"/>
      <c r="E87" s="905"/>
      <c r="F87" s="905"/>
      <c r="G87" s="905"/>
      <c r="H87" s="905"/>
      <c r="I87" s="905"/>
      <c r="J87" s="905"/>
      <c r="K87" s="905"/>
      <c r="L87" s="905"/>
      <c r="M87" s="905"/>
      <c r="N87" s="905"/>
      <c r="O87" s="905"/>
      <c r="P87" s="905"/>
      <c r="Q87" s="905"/>
      <c r="R87" s="905"/>
      <c r="S87" s="905"/>
      <c r="T87" s="905"/>
      <c r="U87" s="905"/>
      <c r="V87" s="905"/>
      <c r="W87" s="905"/>
      <c r="X87" s="905"/>
      <c r="Y87" s="905"/>
      <c r="Z87" s="905"/>
      <c r="AA87" s="905"/>
      <c r="AB87" s="905"/>
      <c r="AC87" s="905"/>
      <c r="AD87" s="905"/>
      <c r="AE87" s="905"/>
      <c r="AF87" s="905"/>
      <c r="AG87" s="905"/>
      <c r="AH87" s="120"/>
      <c r="AI87" s="901"/>
      <c r="AJ87" s="901"/>
      <c r="AK87" s="901"/>
      <c r="AL87" s="901"/>
      <c r="AM87" s="901"/>
      <c r="AN87" s="901"/>
      <c r="AO87" s="903"/>
      <c r="AP87" s="903"/>
      <c r="AQ87" s="903"/>
      <c r="AR87" s="903"/>
      <c r="AS87" s="903"/>
      <c r="AT87" s="122"/>
    </row>
    <row r="88" spans="1:46" ht="7.5" customHeight="1">
      <c r="A88" s="118"/>
      <c r="B88" s="905"/>
      <c r="C88" s="905"/>
      <c r="D88" s="905"/>
      <c r="E88" s="905"/>
      <c r="F88" s="905"/>
      <c r="G88" s="905"/>
      <c r="H88" s="905"/>
      <c r="I88" s="905"/>
      <c r="J88" s="905"/>
      <c r="K88" s="905"/>
      <c r="L88" s="905"/>
      <c r="M88" s="905"/>
      <c r="N88" s="905"/>
      <c r="O88" s="905"/>
      <c r="P88" s="905"/>
      <c r="Q88" s="905"/>
      <c r="R88" s="905"/>
      <c r="S88" s="905"/>
      <c r="T88" s="905"/>
      <c r="U88" s="905"/>
      <c r="V88" s="905"/>
      <c r="W88" s="905"/>
      <c r="X88" s="905"/>
      <c r="Y88" s="905"/>
      <c r="Z88" s="905"/>
      <c r="AA88" s="905"/>
      <c r="AB88" s="905"/>
      <c r="AC88" s="905"/>
      <c r="AD88" s="905"/>
      <c r="AE88" s="905"/>
      <c r="AF88" s="905"/>
      <c r="AG88" s="905"/>
      <c r="AH88" s="120"/>
      <c r="AI88" s="902"/>
      <c r="AJ88" s="902"/>
      <c r="AK88" s="902"/>
      <c r="AL88" s="902"/>
      <c r="AM88" s="902"/>
      <c r="AN88" s="902"/>
      <c r="AO88" s="904"/>
      <c r="AP88" s="904"/>
      <c r="AQ88" s="904"/>
      <c r="AR88" s="904"/>
      <c r="AS88" s="904"/>
      <c r="AT88" s="122"/>
    </row>
    <row r="89" spans="1:46" ht="7.5" customHeight="1">
      <c r="A89" s="118"/>
      <c r="B89" s="905"/>
      <c r="C89" s="905"/>
      <c r="D89" s="905"/>
      <c r="E89" s="905"/>
      <c r="F89" s="905"/>
      <c r="G89" s="905"/>
      <c r="H89" s="905"/>
      <c r="I89" s="905"/>
      <c r="J89" s="905"/>
      <c r="K89" s="905"/>
      <c r="L89" s="905"/>
      <c r="M89" s="905"/>
      <c r="N89" s="905"/>
      <c r="O89" s="905"/>
      <c r="P89" s="905"/>
      <c r="Q89" s="905"/>
      <c r="R89" s="905"/>
      <c r="S89" s="905"/>
      <c r="T89" s="905"/>
      <c r="U89" s="905"/>
      <c r="V89" s="905"/>
      <c r="W89" s="905"/>
      <c r="X89" s="905"/>
      <c r="Y89" s="905"/>
      <c r="Z89" s="905"/>
      <c r="AA89" s="905"/>
      <c r="AB89" s="905"/>
      <c r="AC89" s="905"/>
      <c r="AD89" s="905"/>
      <c r="AE89" s="905"/>
      <c r="AF89" s="905"/>
      <c r="AG89" s="905"/>
      <c r="AH89" s="120"/>
      <c r="AT89" s="122"/>
    </row>
    <row r="90" spans="1:46" ht="7.5" customHeight="1">
      <c r="A90" s="118"/>
      <c r="B90" s="905"/>
      <c r="C90" s="905"/>
      <c r="D90" s="905"/>
      <c r="E90" s="905"/>
      <c r="F90" s="905"/>
      <c r="G90" s="905"/>
      <c r="H90" s="905"/>
      <c r="I90" s="905"/>
      <c r="J90" s="905"/>
      <c r="K90" s="905"/>
      <c r="L90" s="905"/>
      <c r="M90" s="905"/>
      <c r="N90" s="905"/>
      <c r="O90" s="905"/>
      <c r="P90" s="905"/>
      <c r="Q90" s="905"/>
      <c r="R90" s="905"/>
      <c r="S90" s="905"/>
      <c r="T90" s="905"/>
      <c r="U90" s="905"/>
      <c r="V90" s="905"/>
      <c r="W90" s="905"/>
      <c r="X90" s="905"/>
      <c r="Y90" s="905"/>
      <c r="Z90" s="905"/>
      <c r="AA90" s="905"/>
      <c r="AB90" s="905"/>
      <c r="AC90" s="905"/>
      <c r="AD90" s="905"/>
      <c r="AE90" s="905"/>
      <c r="AF90" s="905"/>
      <c r="AG90" s="905"/>
      <c r="AH90" s="120"/>
      <c r="AI90" s="906" t="s">
        <v>197</v>
      </c>
      <c r="AJ90" s="906"/>
      <c r="AK90" s="906"/>
      <c r="AL90" s="906"/>
      <c r="AM90" s="906"/>
      <c r="AN90" s="906"/>
      <c r="AO90" s="906"/>
      <c r="AP90" s="906"/>
      <c r="AQ90" s="906"/>
      <c r="AR90" s="906"/>
      <c r="AS90" s="906"/>
      <c r="AT90" s="122"/>
    </row>
    <row r="91" spans="1:46" ht="7.5" customHeight="1">
      <c r="A91" s="118"/>
      <c r="B91" s="905"/>
      <c r="C91" s="905"/>
      <c r="D91" s="905"/>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c r="AC91" s="905"/>
      <c r="AD91" s="905"/>
      <c r="AE91" s="905"/>
      <c r="AF91" s="905"/>
      <c r="AG91" s="905"/>
      <c r="AH91" s="120"/>
      <c r="AI91" s="906"/>
      <c r="AJ91" s="906"/>
      <c r="AK91" s="906"/>
      <c r="AL91" s="906"/>
      <c r="AM91" s="906"/>
      <c r="AN91" s="906"/>
      <c r="AO91" s="906"/>
      <c r="AP91" s="906"/>
      <c r="AQ91" s="906"/>
      <c r="AR91" s="906"/>
      <c r="AS91" s="906"/>
      <c r="AT91" s="122"/>
    </row>
    <row r="92" spans="1:46" ht="7.5" customHeight="1">
      <c r="A92" s="118"/>
      <c r="B92" s="905"/>
      <c r="C92" s="905"/>
      <c r="D92" s="905"/>
      <c r="E92" s="905"/>
      <c r="F92" s="905"/>
      <c r="G92" s="905"/>
      <c r="H92" s="905"/>
      <c r="I92" s="905"/>
      <c r="J92" s="905"/>
      <c r="K92" s="905"/>
      <c r="L92" s="905"/>
      <c r="M92" s="905"/>
      <c r="N92" s="905"/>
      <c r="O92" s="905"/>
      <c r="P92" s="905"/>
      <c r="Q92" s="905"/>
      <c r="R92" s="905"/>
      <c r="S92" s="905"/>
      <c r="T92" s="905"/>
      <c r="U92" s="905"/>
      <c r="V92" s="905"/>
      <c r="W92" s="905"/>
      <c r="X92" s="905"/>
      <c r="Y92" s="905"/>
      <c r="Z92" s="905"/>
      <c r="AA92" s="905"/>
      <c r="AB92" s="905"/>
      <c r="AC92" s="905"/>
      <c r="AD92" s="905"/>
      <c r="AE92" s="905"/>
      <c r="AF92" s="905"/>
      <c r="AG92" s="905"/>
      <c r="AH92" s="120"/>
      <c r="AI92" s="907"/>
      <c r="AJ92" s="907"/>
      <c r="AK92" s="907"/>
      <c r="AL92" s="907"/>
      <c r="AM92" s="907"/>
      <c r="AN92" s="907"/>
      <c r="AO92" s="907"/>
      <c r="AP92" s="907"/>
      <c r="AQ92" s="907"/>
      <c r="AR92" s="907"/>
      <c r="AS92" s="907"/>
      <c r="AT92" s="122"/>
    </row>
    <row r="93" spans="1:46" ht="7.5" customHeight="1">
      <c r="A93" s="118"/>
      <c r="B93" s="905"/>
      <c r="C93" s="905"/>
      <c r="D93" s="905"/>
      <c r="E93" s="905"/>
      <c r="F93" s="905"/>
      <c r="G93" s="905"/>
      <c r="H93" s="905"/>
      <c r="I93" s="905"/>
      <c r="J93" s="905"/>
      <c r="K93" s="905"/>
      <c r="L93" s="905"/>
      <c r="M93" s="905"/>
      <c r="N93" s="905"/>
      <c r="O93" s="905"/>
      <c r="P93" s="905"/>
      <c r="Q93" s="905"/>
      <c r="R93" s="905"/>
      <c r="S93" s="905"/>
      <c r="T93" s="905"/>
      <c r="U93" s="905"/>
      <c r="V93" s="905"/>
      <c r="W93" s="905"/>
      <c r="X93" s="905"/>
      <c r="Y93" s="905"/>
      <c r="Z93" s="905"/>
      <c r="AA93" s="905"/>
      <c r="AB93" s="905"/>
      <c r="AC93" s="905"/>
      <c r="AD93" s="905"/>
      <c r="AE93" s="905"/>
      <c r="AF93" s="905"/>
      <c r="AG93" s="905"/>
      <c r="AH93" s="120"/>
      <c r="AI93" s="907"/>
      <c r="AJ93" s="907"/>
      <c r="AK93" s="907"/>
      <c r="AL93" s="907"/>
      <c r="AM93" s="907"/>
      <c r="AN93" s="907"/>
      <c r="AO93" s="907"/>
      <c r="AP93" s="907"/>
      <c r="AQ93" s="907"/>
      <c r="AR93" s="907"/>
      <c r="AS93" s="907"/>
      <c r="AT93" s="122"/>
    </row>
    <row r="94" spans="1:46" ht="7.5" customHeight="1">
      <c r="A94" s="118"/>
      <c r="B94" s="905"/>
      <c r="C94" s="905"/>
      <c r="D94" s="905"/>
      <c r="E94" s="905"/>
      <c r="F94" s="905"/>
      <c r="G94" s="905"/>
      <c r="H94" s="905"/>
      <c r="I94" s="905"/>
      <c r="J94" s="905"/>
      <c r="K94" s="905"/>
      <c r="L94" s="905"/>
      <c r="M94" s="905"/>
      <c r="N94" s="905"/>
      <c r="O94" s="905"/>
      <c r="P94" s="905"/>
      <c r="Q94" s="905"/>
      <c r="R94" s="905"/>
      <c r="S94" s="905"/>
      <c r="T94" s="905"/>
      <c r="U94" s="905"/>
      <c r="V94" s="905"/>
      <c r="W94" s="905"/>
      <c r="X94" s="905"/>
      <c r="Y94" s="905"/>
      <c r="Z94" s="905"/>
      <c r="AA94" s="905"/>
      <c r="AB94" s="905"/>
      <c r="AC94" s="905"/>
      <c r="AD94" s="905"/>
      <c r="AE94" s="905"/>
      <c r="AF94" s="905"/>
      <c r="AG94" s="905"/>
      <c r="AH94" s="120"/>
      <c r="AI94" s="907"/>
      <c r="AJ94" s="907"/>
      <c r="AK94" s="907"/>
      <c r="AL94" s="907"/>
      <c r="AM94" s="907"/>
      <c r="AN94" s="907"/>
      <c r="AO94" s="907"/>
      <c r="AP94" s="907"/>
      <c r="AQ94" s="907"/>
      <c r="AR94" s="907"/>
      <c r="AS94" s="907"/>
      <c r="AT94" s="122"/>
    </row>
    <row r="95" spans="1:46" ht="7.5" customHeight="1">
      <c r="A95" s="118"/>
      <c r="B95" s="905"/>
      <c r="C95" s="905"/>
      <c r="D95" s="905"/>
      <c r="E95" s="905"/>
      <c r="F95" s="905"/>
      <c r="G95" s="905"/>
      <c r="H95" s="905"/>
      <c r="I95" s="905"/>
      <c r="J95" s="905"/>
      <c r="K95" s="905"/>
      <c r="L95" s="905"/>
      <c r="M95" s="905"/>
      <c r="N95" s="905"/>
      <c r="O95" s="905"/>
      <c r="P95" s="905"/>
      <c r="Q95" s="905"/>
      <c r="R95" s="905"/>
      <c r="S95" s="905"/>
      <c r="T95" s="905"/>
      <c r="U95" s="905"/>
      <c r="V95" s="905"/>
      <c r="W95" s="905"/>
      <c r="X95" s="905"/>
      <c r="Y95" s="905"/>
      <c r="Z95" s="905"/>
      <c r="AA95" s="905"/>
      <c r="AB95" s="905"/>
      <c r="AC95" s="905"/>
      <c r="AD95" s="905"/>
      <c r="AE95" s="905"/>
      <c r="AF95" s="905"/>
      <c r="AG95" s="905"/>
      <c r="AH95" s="120"/>
      <c r="AI95" s="908"/>
      <c r="AJ95" s="908"/>
      <c r="AK95" s="908"/>
      <c r="AL95" s="908"/>
      <c r="AM95" s="908"/>
      <c r="AN95" s="908"/>
      <c r="AO95" s="908"/>
      <c r="AP95" s="908"/>
      <c r="AQ95" s="908"/>
      <c r="AR95" s="908"/>
      <c r="AS95" s="908"/>
      <c r="AT95" s="122"/>
    </row>
    <row r="96" spans="1:46" ht="5.25" customHeight="1" thickBot="1">
      <c r="A96" s="123"/>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4"/>
      <c r="AI96" s="124"/>
      <c r="AJ96" s="124"/>
      <c r="AK96" s="124"/>
      <c r="AL96" s="124"/>
      <c r="AM96" s="124"/>
      <c r="AN96" s="124"/>
      <c r="AO96" s="124"/>
      <c r="AP96" s="124"/>
      <c r="AQ96" s="124"/>
      <c r="AR96" s="124"/>
      <c r="AS96" s="124"/>
      <c r="AT96" s="125"/>
    </row>
    <row r="97" spans="1:46" ht="7.5" customHeight="1">
      <c r="A97" s="126"/>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8"/>
    </row>
    <row r="98" spans="1:46" ht="7.5" customHeight="1">
      <c r="A98" s="798">
        <v>5</v>
      </c>
      <c r="B98" s="794" t="s">
        <v>141</v>
      </c>
      <c r="C98" s="794"/>
      <c r="D98" s="794"/>
      <c r="E98" s="794"/>
      <c r="F98" s="794"/>
      <c r="G98" s="794"/>
      <c r="H98" s="794"/>
      <c r="I98" s="794"/>
      <c r="J98" s="794"/>
      <c r="K98" s="794"/>
      <c r="L98" s="794"/>
      <c r="M98" s="794"/>
      <c r="N98" s="794"/>
      <c r="O98" s="794"/>
      <c r="P98" s="794"/>
      <c r="Q98" s="794"/>
      <c r="R98" s="794"/>
      <c r="S98" s="794"/>
      <c r="T98" s="794"/>
      <c r="U98" s="794"/>
      <c r="V98" s="794"/>
      <c r="W98" s="794"/>
      <c r="X98" s="794"/>
      <c r="Y98" s="794"/>
      <c r="Z98" s="794"/>
      <c r="AA98" s="794"/>
      <c r="AB98" s="794"/>
      <c r="AC98" s="794"/>
      <c r="AD98" s="794"/>
      <c r="AE98" s="794"/>
      <c r="AF98" s="794"/>
      <c r="AG98" s="794"/>
      <c r="AH98" s="130"/>
      <c r="AI98" s="906" t="s">
        <v>198</v>
      </c>
      <c r="AJ98" s="906"/>
      <c r="AK98" s="906"/>
      <c r="AL98" s="906"/>
      <c r="AM98" s="906"/>
      <c r="AN98" s="906"/>
      <c r="AO98" s="906"/>
      <c r="AP98" s="906"/>
      <c r="AQ98" s="906"/>
      <c r="AR98" s="906"/>
      <c r="AS98" s="906"/>
      <c r="AT98" s="131"/>
    </row>
    <row r="99" spans="1:46" ht="7.5" customHeight="1">
      <c r="A99" s="798"/>
      <c r="B99" s="794"/>
      <c r="C99" s="794"/>
      <c r="D99" s="794"/>
      <c r="E99" s="794"/>
      <c r="F99" s="794"/>
      <c r="G99" s="794"/>
      <c r="H99" s="794"/>
      <c r="I99" s="794"/>
      <c r="J99" s="794"/>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130"/>
      <c r="AI99" s="906"/>
      <c r="AJ99" s="906"/>
      <c r="AK99" s="906"/>
      <c r="AL99" s="906"/>
      <c r="AM99" s="906"/>
      <c r="AN99" s="906"/>
      <c r="AO99" s="906"/>
      <c r="AP99" s="906"/>
      <c r="AQ99" s="906"/>
      <c r="AR99" s="906"/>
      <c r="AS99" s="906"/>
      <c r="AT99" s="131"/>
    </row>
    <row r="100" spans="1:46" ht="7.5" customHeight="1">
      <c r="A100" s="118"/>
      <c r="B100" s="906" t="s">
        <v>194</v>
      </c>
      <c r="C100" s="906"/>
      <c r="D100" s="906"/>
      <c r="E100" s="906"/>
      <c r="F100" s="906"/>
      <c r="G100" s="120"/>
      <c r="H100" s="120"/>
      <c r="I100" s="120"/>
      <c r="J100" s="120"/>
      <c r="K100" s="120"/>
      <c r="L100" s="906" t="s">
        <v>195</v>
      </c>
      <c r="M100" s="906"/>
      <c r="N100" s="906"/>
      <c r="O100" s="906"/>
      <c r="P100" s="906"/>
      <c r="Q100" s="120"/>
      <c r="R100" s="120"/>
      <c r="S100" s="120"/>
      <c r="T100" s="120"/>
      <c r="U100" s="120"/>
      <c r="V100" s="906" t="s">
        <v>141</v>
      </c>
      <c r="W100" s="906"/>
      <c r="X100" s="906"/>
      <c r="Y100" s="906"/>
      <c r="Z100" s="906"/>
      <c r="AA100" s="906"/>
      <c r="AB100" s="120"/>
      <c r="AC100" s="120"/>
      <c r="AD100" s="120"/>
      <c r="AE100" s="120"/>
      <c r="AF100" s="120"/>
      <c r="AG100" s="120"/>
      <c r="AH100" s="120"/>
      <c r="AI100" s="944"/>
      <c r="AJ100" s="945"/>
      <c r="AK100" s="945"/>
      <c r="AL100" s="945"/>
      <c r="AM100" s="945"/>
      <c r="AN100" s="945"/>
      <c r="AO100" s="945"/>
      <c r="AP100" s="945"/>
      <c r="AQ100" s="945"/>
      <c r="AR100" s="945"/>
      <c r="AS100" s="945"/>
      <c r="AT100" s="122"/>
    </row>
    <row r="101" spans="1:46" ht="7.5" customHeight="1">
      <c r="A101" s="118"/>
      <c r="B101" s="906"/>
      <c r="C101" s="906"/>
      <c r="D101" s="906"/>
      <c r="E101" s="906"/>
      <c r="F101" s="906"/>
      <c r="G101" s="120"/>
      <c r="H101" s="120"/>
      <c r="I101" s="120"/>
      <c r="J101" s="120"/>
      <c r="K101" s="120"/>
      <c r="L101" s="906"/>
      <c r="M101" s="906"/>
      <c r="N101" s="906"/>
      <c r="O101" s="906"/>
      <c r="P101" s="906"/>
      <c r="Q101" s="120"/>
      <c r="R101" s="120"/>
      <c r="S101" s="120"/>
      <c r="T101" s="120"/>
      <c r="U101" s="120"/>
      <c r="V101" s="906"/>
      <c r="W101" s="906"/>
      <c r="X101" s="906"/>
      <c r="Y101" s="906"/>
      <c r="Z101" s="906"/>
      <c r="AA101" s="906"/>
      <c r="AB101" s="120"/>
      <c r="AC101" s="120"/>
      <c r="AD101" s="120"/>
      <c r="AE101" s="120"/>
      <c r="AF101" s="120"/>
      <c r="AG101" s="120"/>
      <c r="AH101" s="120"/>
      <c r="AI101" s="946"/>
      <c r="AJ101" s="946"/>
      <c r="AK101" s="946"/>
      <c r="AL101" s="946"/>
      <c r="AM101" s="946"/>
      <c r="AN101" s="946"/>
      <c r="AO101" s="946"/>
      <c r="AP101" s="946"/>
      <c r="AQ101" s="946"/>
      <c r="AR101" s="946"/>
      <c r="AS101" s="946"/>
      <c r="AT101" s="122"/>
    </row>
    <row r="102" spans="1:46" ht="7.5" customHeight="1" thickBot="1">
      <c r="A102" s="118"/>
      <c r="B102" s="947" t="str">
        <f>IF('3_Anzeichnungsprotokoll'!D64="","",'3_Anzeichnungsprotokoll'!D64)</f>
        <v/>
      </c>
      <c r="C102" s="948"/>
      <c r="D102" s="948"/>
      <c r="E102" s="948"/>
      <c r="F102" s="948"/>
      <c r="G102" s="948"/>
      <c r="H102" s="948"/>
      <c r="I102" s="948"/>
      <c r="J102" s="948"/>
      <c r="K102" s="948"/>
      <c r="L102" s="950"/>
      <c r="M102" s="950"/>
      <c r="N102" s="950"/>
      <c r="O102" s="950"/>
      <c r="P102" s="950"/>
      <c r="Q102" s="950"/>
      <c r="R102" s="950"/>
      <c r="S102" s="950"/>
      <c r="T102" s="950"/>
      <c r="U102" s="950"/>
      <c r="V102" s="948"/>
      <c r="W102" s="948"/>
      <c r="X102" s="948"/>
      <c r="Y102" s="948"/>
      <c r="Z102" s="948"/>
      <c r="AA102" s="948"/>
      <c r="AB102" s="948"/>
      <c r="AC102" s="948"/>
      <c r="AD102" s="948"/>
      <c r="AE102" s="948"/>
      <c r="AF102" s="948"/>
      <c r="AG102" s="948"/>
      <c r="AH102" s="120"/>
      <c r="AI102" s="120"/>
      <c r="AJ102" s="120"/>
      <c r="AK102" s="120"/>
      <c r="AL102" s="120"/>
      <c r="AM102" s="120"/>
      <c r="AN102" s="120"/>
      <c r="AO102" s="120"/>
      <c r="AP102" s="120"/>
      <c r="AQ102" s="120"/>
      <c r="AR102" s="120"/>
      <c r="AS102" s="120"/>
      <c r="AT102" s="122"/>
    </row>
    <row r="103" spans="1:46" ht="7.5" customHeight="1">
      <c r="A103" s="118"/>
      <c r="B103" s="948"/>
      <c r="C103" s="948"/>
      <c r="D103" s="948"/>
      <c r="E103" s="948"/>
      <c r="F103" s="948"/>
      <c r="G103" s="948"/>
      <c r="H103" s="948"/>
      <c r="I103" s="948"/>
      <c r="J103" s="948"/>
      <c r="K103" s="948"/>
      <c r="L103" s="950"/>
      <c r="M103" s="950"/>
      <c r="N103" s="950"/>
      <c r="O103" s="950"/>
      <c r="P103" s="950"/>
      <c r="Q103" s="950"/>
      <c r="R103" s="950"/>
      <c r="S103" s="950"/>
      <c r="T103" s="950"/>
      <c r="U103" s="950"/>
      <c r="V103" s="948"/>
      <c r="W103" s="948"/>
      <c r="X103" s="948"/>
      <c r="Y103" s="948"/>
      <c r="Z103" s="948"/>
      <c r="AA103" s="948"/>
      <c r="AB103" s="948"/>
      <c r="AC103" s="948"/>
      <c r="AD103" s="948"/>
      <c r="AE103" s="948"/>
      <c r="AF103" s="948"/>
      <c r="AG103" s="948"/>
      <c r="AH103" s="120"/>
      <c r="AI103" s="906" t="s">
        <v>199</v>
      </c>
      <c r="AJ103" s="906"/>
      <c r="AK103" s="906"/>
      <c r="AL103" s="906"/>
      <c r="AM103" s="906"/>
      <c r="AN103" s="906"/>
      <c r="AO103" s="906"/>
      <c r="AP103" s="906"/>
      <c r="AQ103" s="952"/>
      <c r="AR103" s="953"/>
      <c r="AS103" s="120"/>
      <c r="AT103" s="122"/>
    </row>
    <row r="104" spans="1:46" ht="7.5" customHeight="1" thickBot="1">
      <c r="A104" s="118"/>
      <c r="B104" s="949"/>
      <c r="C104" s="949"/>
      <c r="D104" s="949"/>
      <c r="E104" s="949"/>
      <c r="F104" s="949"/>
      <c r="G104" s="949"/>
      <c r="H104" s="949"/>
      <c r="I104" s="949"/>
      <c r="J104" s="949"/>
      <c r="K104" s="949"/>
      <c r="L104" s="951"/>
      <c r="M104" s="951"/>
      <c r="N104" s="951"/>
      <c r="O104" s="951"/>
      <c r="P104" s="951"/>
      <c r="Q104" s="951"/>
      <c r="R104" s="951"/>
      <c r="S104" s="951"/>
      <c r="T104" s="951"/>
      <c r="U104" s="951"/>
      <c r="V104" s="949"/>
      <c r="W104" s="949"/>
      <c r="X104" s="949"/>
      <c r="Y104" s="949"/>
      <c r="Z104" s="949"/>
      <c r="AA104" s="949"/>
      <c r="AB104" s="949"/>
      <c r="AC104" s="949"/>
      <c r="AD104" s="949"/>
      <c r="AE104" s="949"/>
      <c r="AF104" s="949"/>
      <c r="AG104" s="949"/>
      <c r="AH104" s="120"/>
      <c r="AI104" s="906"/>
      <c r="AJ104" s="906"/>
      <c r="AK104" s="906"/>
      <c r="AL104" s="906"/>
      <c r="AM104" s="906"/>
      <c r="AN104" s="906"/>
      <c r="AO104" s="906"/>
      <c r="AP104" s="906"/>
      <c r="AQ104" s="952"/>
      <c r="AR104" s="954"/>
      <c r="AS104" s="120"/>
      <c r="AT104" s="122"/>
    </row>
    <row r="105" spans="1:46" ht="7.5" customHeight="1" thickBot="1">
      <c r="A105" s="123"/>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5"/>
    </row>
    <row r="106" spans="1:46" ht="7.5" customHeight="1">
      <c r="A106" s="12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8"/>
    </row>
    <row r="107" spans="1:46" ht="7.5" customHeight="1">
      <c r="A107" s="798">
        <v>6</v>
      </c>
      <c r="B107" s="794" t="s">
        <v>200</v>
      </c>
      <c r="C107" s="533"/>
      <c r="D107" s="533"/>
      <c r="E107" s="533"/>
      <c r="F107" s="533"/>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120"/>
      <c r="AI107" s="879" t="s">
        <v>195</v>
      </c>
      <c r="AJ107" s="879"/>
      <c r="AK107" s="879"/>
      <c r="AL107" s="879"/>
      <c r="AM107" s="879"/>
      <c r="AN107" s="879"/>
      <c r="AO107" s="879"/>
      <c r="AP107" s="879"/>
      <c r="AQ107" s="879"/>
      <c r="AR107" s="879"/>
      <c r="AS107" s="879"/>
      <c r="AT107" s="122"/>
    </row>
    <row r="108" spans="1:46" ht="7.5" customHeight="1">
      <c r="A108" s="798"/>
      <c r="B108" s="533"/>
      <c r="C108" s="533"/>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120"/>
      <c r="AI108" s="879"/>
      <c r="AJ108" s="879"/>
      <c r="AK108" s="879"/>
      <c r="AL108" s="879"/>
      <c r="AM108" s="879"/>
      <c r="AN108" s="879"/>
      <c r="AO108" s="879"/>
      <c r="AP108" s="879"/>
      <c r="AQ108" s="879"/>
      <c r="AR108" s="879"/>
      <c r="AS108" s="879"/>
      <c r="AT108" s="122"/>
    </row>
    <row r="109" spans="1:46" ht="7.5" customHeight="1">
      <c r="A109" s="118"/>
      <c r="B109" s="937" t="s">
        <v>201</v>
      </c>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8"/>
      <c r="AA109" s="938"/>
      <c r="AB109" s="938"/>
      <c r="AC109" s="938"/>
      <c r="AD109" s="938"/>
      <c r="AE109" s="938"/>
      <c r="AF109" s="938"/>
      <c r="AG109" s="938"/>
      <c r="AH109" s="120"/>
      <c r="AI109" s="939" t="s">
        <v>202</v>
      </c>
      <c r="AJ109" s="939"/>
      <c r="AK109" s="939"/>
      <c r="AL109" s="939"/>
      <c r="AM109" s="939"/>
      <c r="AN109" s="939"/>
      <c r="AO109" s="939"/>
      <c r="AP109" s="939"/>
      <c r="AQ109" s="939"/>
      <c r="AR109" s="939"/>
      <c r="AS109" s="939"/>
      <c r="AT109" s="940"/>
    </row>
    <row r="110" spans="1:46" ht="7.5" customHeight="1">
      <c r="A110" s="118"/>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8"/>
      <c r="AA110" s="938"/>
      <c r="AB110" s="938"/>
      <c r="AC110" s="938"/>
      <c r="AD110" s="938"/>
      <c r="AE110" s="938"/>
      <c r="AF110" s="938"/>
      <c r="AG110" s="938"/>
      <c r="AH110" s="120"/>
      <c r="AI110" s="939"/>
      <c r="AJ110" s="939"/>
      <c r="AK110" s="939"/>
      <c r="AL110" s="939"/>
      <c r="AM110" s="939"/>
      <c r="AN110" s="939"/>
      <c r="AO110" s="939"/>
      <c r="AP110" s="939"/>
      <c r="AQ110" s="939"/>
      <c r="AR110" s="939"/>
      <c r="AS110" s="939"/>
      <c r="AT110" s="940"/>
    </row>
    <row r="111" spans="1:46" ht="7.5" customHeight="1">
      <c r="A111" s="118"/>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8"/>
      <c r="AA111" s="938"/>
      <c r="AB111" s="938"/>
      <c r="AC111" s="938"/>
      <c r="AD111" s="938"/>
      <c r="AE111" s="938"/>
      <c r="AF111" s="938"/>
      <c r="AG111" s="938"/>
      <c r="AH111" s="120"/>
      <c r="AI111" s="941"/>
      <c r="AJ111" s="942"/>
      <c r="AK111" s="942"/>
      <c r="AL111" s="942"/>
      <c r="AM111" s="942"/>
      <c r="AN111" s="942"/>
      <c r="AO111" s="942"/>
      <c r="AP111" s="942"/>
      <c r="AQ111" s="942"/>
      <c r="AR111" s="942"/>
      <c r="AS111" s="942"/>
      <c r="AT111" s="122"/>
    </row>
    <row r="112" spans="1:46" ht="7.5" customHeight="1">
      <c r="A112" s="118"/>
      <c r="B112" s="938"/>
      <c r="C112" s="938"/>
      <c r="D112" s="938"/>
      <c r="E112" s="938"/>
      <c r="F112" s="938"/>
      <c r="G112" s="938"/>
      <c r="H112" s="938"/>
      <c r="I112" s="938"/>
      <c r="J112" s="938"/>
      <c r="K112" s="938"/>
      <c r="L112" s="938"/>
      <c r="M112" s="938"/>
      <c r="N112" s="938"/>
      <c r="O112" s="938"/>
      <c r="P112" s="938"/>
      <c r="Q112" s="938"/>
      <c r="R112" s="938"/>
      <c r="S112" s="938"/>
      <c r="T112" s="938"/>
      <c r="U112" s="938"/>
      <c r="V112" s="938"/>
      <c r="W112" s="938"/>
      <c r="X112" s="938"/>
      <c r="Y112" s="938"/>
      <c r="Z112" s="938"/>
      <c r="AA112" s="938"/>
      <c r="AB112" s="938"/>
      <c r="AC112" s="938"/>
      <c r="AD112" s="938"/>
      <c r="AE112" s="938"/>
      <c r="AF112" s="938"/>
      <c r="AG112" s="938"/>
      <c r="AH112" s="120"/>
      <c r="AI112" s="942"/>
      <c r="AJ112" s="942"/>
      <c r="AK112" s="942"/>
      <c r="AL112" s="942"/>
      <c r="AM112" s="942"/>
      <c r="AN112" s="942"/>
      <c r="AO112" s="942"/>
      <c r="AP112" s="942"/>
      <c r="AQ112" s="942"/>
      <c r="AR112" s="942"/>
      <c r="AS112" s="942"/>
      <c r="AT112" s="122"/>
    </row>
    <row r="113" spans="1:46" ht="7.5" customHeight="1">
      <c r="A113" s="118"/>
      <c r="B113" s="938"/>
      <c r="C113" s="938"/>
      <c r="D113" s="938"/>
      <c r="E113" s="938"/>
      <c r="F113" s="938"/>
      <c r="G113" s="938"/>
      <c r="H113" s="938"/>
      <c r="I113" s="938"/>
      <c r="J113" s="938"/>
      <c r="K113" s="938"/>
      <c r="L113" s="938"/>
      <c r="M113" s="938"/>
      <c r="N113" s="938"/>
      <c r="O113" s="938"/>
      <c r="P113" s="938"/>
      <c r="Q113" s="938"/>
      <c r="R113" s="938"/>
      <c r="S113" s="938"/>
      <c r="T113" s="938"/>
      <c r="U113" s="938"/>
      <c r="V113" s="938"/>
      <c r="W113" s="938"/>
      <c r="X113" s="938"/>
      <c r="Y113" s="938"/>
      <c r="Z113" s="938"/>
      <c r="AA113" s="938"/>
      <c r="AB113" s="938"/>
      <c r="AC113" s="938"/>
      <c r="AD113" s="938"/>
      <c r="AE113" s="938"/>
      <c r="AF113" s="938"/>
      <c r="AG113" s="938"/>
      <c r="AH113" s="120"/>
      <c r="AI113" s="943"/>
      <c r="AJ113" s="943"/>
      <c r="AK113" s="943"/>
      <c r="AL113" s="943"/>
      <c r="AM113" s="943"/>
      <c r="AN113" s="943"/>
      <c r="AO113" s="943"/>
      <c r="AP113" s="943"/>
      <c r="AQ113" s="943"/>
      <c r="AR113" s="943"/>
      <c r="AS113" s="943"/>
      <c r="AT113" s="122"/>
    </row>
    <row r="114" spans="1:46" ht="7.5" customHeight="1" thickBot="1">
      <c r="A114" s="118"/>
      <c r="B114" s="938"/>
      <c r="C114" s="938"/>
      <c r="D114" s="938"/>
      <c r="E114" s="938"/>
      <c r="F114" s="938"/>
      <c r="G114" s="938"/>
      <c r="H114" s="938"/>
      <c r="I114" s="938"/>
      <c r="J114" s="938"/>
      <c r="K114" s="938"/>
      <c r="L114" s="938"/>
      <c r="M114" s="938"/>
      <c r="N114" s="938"/>
      <c r="O114" s="938"/>
      <c r="P114" s="938"/>
      <c r="Q114" s="938"/>
      <c r="R114" s="938"/>
      <c r="S114" s="938"/>
      <c r="T114" s="938"/>
      <c r="U114" s="938"/>
      <c r="V114" s="938"/>
      <c r="W114" s="938"/>
      <c r="X114" s="938"/>
      <c r="Y114" s="938"/>
      <c r="Z114" s="938"/>
      <c r="AA114" s="938"/>
      <c r="AB114" s="938"/>
      <c r="AC114" s="938"/>
      <c r="AD114" s="938"/>
      <c r="AE114" s="938"/>
      <c r="AF114" s="938"/>
      <c r="AG114" s="938"/>
      <c r="AH114" s="120"/>
      <c r="AI114" s="120"/>
      <c r="AJ114" s="120"/>
      <c r="AK114" s="120"/>
      <c r="AL114" s="120"/>
      <c r="AM114" s="120"/>
      <c r="AN114" s="120"/>
      <c r="AO114" s="120"/>
      <c r="AP114" s="120"/>
      <c r="AQ114" s="120"/>
      <c r="AR114" s="120"/>
      <c r="AS114" s="120"/>
      <c r="AT114" s="122"/>
    </row>
    <row r="115" spans="1:46" ht="7.5" customHeight="1">
      <c r="A115" s="118"/>
      <c r="B115" s="906" t="s">
        <v>194</v>
      </c>
      <c r="C115" s="906"/>
      <c r="D115" s="906"/>
      <c r="E115" s="906"/>
      <c r="F115" s="906"/>
      <c r="G115" s="120"/>
      <c r="H115" s="120"/>
      <c r="I115" s="120"/>
      <c r="J115" s="120"/>
      <c r="K115" s="120"/>
      <c r="L115" s="906" t="s">
        <v>195</v>
      </c>
      <c r="M115" s="906"/>
      <c r="N115" s="906"/>
      <c r="O115" s="906"/>
      <c r="P115" s="906"/>
      <c r="Q115" s="120"/>
      <c r="R115" s="120"/>
      <c r="S115" s="120"/>
      <c r="T115" s="120"/>
      <c r="U115" s="120"/>
      <c r="V115" s="906" t="s">
        <v>203</v>
      </c>
      <c r="W115" s="906"/>
      <c r="X115" s="906"/>
      <c r="Y115" s="906"/>
      <c r="Z115" s="906"/>
      <c r="AA115" s="906"/>
      <c r="AB115" s="906"/>
      <c r="AC115" s="906"/>
      <c r="AD115" s="906"/>
      <c r="AE115" s="906"/>
      <c r="AF115" s="906"/>
      <c r="AG115" s="906"/>
      <c r="AH115" s="120"/>
      <c r="AI115" s="906" t="s">
        <v>199</v>
      </c>
      <c r="AJ115" s="906"/>
      <c r="AK115" s="906"/>
      <c r="AL115" s="906"/>
      <c r="AM115" s="906"/>
      <c r="AN115" s="906"/>
      <c r="AO115" s="906"/>
      <c r="AP115" s="906"/>
      <c r="AQ115" s="952"/>
      <c r="AR115" s="953"/>
      <c r="AT115" s="122"/>
    </row>
    <row r="116" spans="1:46" ht="7.5" customHeight="1" thickBot="1">
      <c r="A116" s="118"/>
      <c r="B116" s="906"/>
      <c r="C116" s="906"/>
      <c r="D116" s="906"/>
      <c r="E116" s="906"/>
      <c r="F116" s="906"/>
      <c r="G116" s="120"/>
      <c r="H116" s="120"/>
      <c r="I116" s="120"/>
      <c r="J116" s="120"/>
      <c r="K116" s="120"/>
      <c r="L116" s="906"/>
      <c r="M116" s="906"/>
      <c r="N116" s="906"/>
      <c r="O116" s="906"/>
      <c r="P116" s="906"/>
      <c r="Q116" s="120"/>
      <c r="R116" s="120"/>
      <c r="S116" s="120"/>
      <c r="T116" s="120"/>
      <c r="U116" s="120"/>
      <c r="V116" s="906"/>
      <c r="W116" s="906"/>
      <c r="X116" s="906"/>
      <c r="Y116" s="906"/>
      <c r="Z116" s="906"/>
      <c r="AA116" s="906"/>
      <c r="AB116" s="906"/>
      <c r="AC116" s="906"/>
      <c r="AD116" s="906"/>
      <c r="AE116" s="906"/>
      <c r="AF116" s="906"/>
      <c r="AG116" s="906"/>
      <c r="AH116" s="120"/>
      <c r="AI116" s="906"/>
      <c r="AJ116" s="906"/>
      <c r="AK116" s="906"/>
      <c r="AL116" s="906"/>
      <c r="AM116" s="906"/>
      <c r="AN116" s="906"/>
      <c r="AO116" s="906"/>
      <c r="AP116" s="906"/>
      <c r="AQ116" s="952"/>
      <c r="AR116" s="954"/>
      <c r="AT116" s="122"/>
    </row>
    <row r="117" spans="1:46" ht="7.5" customHeight="1">
      <c r="A117" s="118"/>
      <c r="B117" s="955"/>
      <c r="C117" s="533"/>
      <c r="D117" s="533"/>
      <c r="E117" s="533"/>
      <c r="F117" s="533"/>
      <c r="G117" s="533"/>
      <c r="H117" s="533"/>
      <c r="I117" s="533"/>
      <c r="J117" s="533"/>
      <c r="K117" s="533"/>
      <c r="L117" s="957"/>
      <c r="M117" s="957"/>
      <c r="N117" s="957"/>
      <c r="O117" s="957"/>
      <c r="P117" s="957"/>
      <c r="Q117" s="957"/>
      <c r="R117" s="957"/>
      <c r="S117" s="957"/>
      <c r="T117" s="957"/>
      <c r="U117" s="957"/>
      <c r="V117" s="533"/>
      <c r="W117" s="533"/>
      <c r="X117" s="533"/>
      <c r="Y117" s="533"/>
      <c r="Z117" s="533"/>
      <c r="AA117" s="533"/>
      <c r="AB117" s="533"/>
      <c r="AC117" s="533"/>
      <c r="AD117" s="533"/>
      <c r="AE117" s="533"/>
      <c r="AF117" s="533"/>
      <c r="AG117" s="533"/>
      <c r="AH117" s="120"/>
      <c r="AI117" s="120"/>
      <c r="AJ117" s="120"/>
      <c r="AK117" s="120"/>
      <c r="AL117" s="120"/>
      <c r="AM117" s="120"/>
      <c r="AN117" s="120"/>
      <c r="AO117" s="120"/>
      <c r="AP117" s="120"/>
      <c r="AQ117" s="120"/>
      <c r="AR117" s="120"/>
      <c r="AS117" s="120"/>
      <c r="AT117" s="122"/>
    </row>
    <row r="118" spans="1:46" ht="7.5" customHeight="1">
      <c r="A118" s="118"/>
      <c r="B118" s="533"/>
      <c r="C118" s="533"/>
      <c r="D118" s="533"/>
      <c r="E118" s="533"/>
      <c r="F118" s="533"/>
      <c r="G118" s="533"/>
      <c r="H118" s="533"/>
      <c r="I118" s="533"/>
      <c r="J118" s="533"/>
      <c r="K118" s="533"/>
      <c r="L118" s="957"/>
      <c r="M118" s="957"/>
      <c r="N118" s="957"/>
      <c r="O118" s="957"/>
      <c r="P118" s="957"/>
      <c r="Q118" s="957"/>
      <c r="R118" s="957"/>
      <c r="S118" s="957"/>
      <c r="T118" s="957"/>
      <c r="U118" s="957"/>
      <c r="V118" s="533"/>
      <c r="W118" s="533"/>
      <c r="X118" s="533"/>
      <c r="Y118" s="533"/>
      <c r="Z118" s="533"/>
      <c r="AA118" s="533"/>
      <c r="AB118" s="533"/>
      <c r="AC118" s="533"/>
      <c r="AD118" s="533"/>
      <c r="AE118" s="533"/>
      <c r="AF118" s="533"/>
      <c r="AG118" s="533"/>
      <c r="AH118" s="120"/>
      <c r="AI118" s="906" t="s">
        <v>204</v>
      </c>
      <c r="AJ118" s="906"/>
      <c r="AK118" s="906"/>
      <c r="AL118" s="906"/>
      <c r="AM118" s="906"/>
      <c r="AN118" s="906"/>
      <c r="AO118" s="906"/>
      <c r="AP118" s="906"/>
      <c r="AQ118" s="906"/>
      <c r="AR118" s="906"/>
      <c r="AS118" s="906"/>
      <c r="AT118" s="122"/>
    </row>
    <row r="119" spans="1:46" ht="7.5" customHeight="1">
      <c r="A119" s="118"/>
      <c r="B119" s="956"/>
      <c r="C119" s="956"/>
      <c r="D119" s="956"/>
      <c r="E119" s="956"/>
      <c r="F119" s="956"/>
      <c r="G119" s="956"/>
      <c r="H119" s="956"/>
      <c r="I119" s="956"/>
      <c r="J119" s="956"/>
      <c r="K119" s="956"/>
      <c r="L119" s="958"/>
      <c r="M119" s="958"/>
      <c r="N119" s="958"/>
      <c r="O119" s="958"/>
      <c r="P119" s="958"/>
      <c r="Q119" s="958"/>
      <c r="R119" s="958"/>
      <c r="S119" s="958"/>
      <c r="T119" s="958"/>
      <c r="U119" s="958"/>
      <c r="V119" s="956"/>
      <c r="W119" s="956"/>
      <c r="X119" s="956"/>
      <c r="Y119" s="956"/>
      <c r="Z119" s="956"/>
      <c r="AA119" s="956"/>
      <c r="AB119" s="956"/>
      <c r="AC119" s="956"/>
      <c r="AD119" s="956"/>
      <c r="AE119" s="956"/>
      <c r="AF119" s="956"/>
      <c r="AG119" s="956"/>
      <c r="AH119" s="120"/>
      <c r="AI119" s="959"/>
      <c r="AJ119" s="959"/>
      <c r="AK119" s="959"/>
      <c r="AL119" s="959"/>
      <c r="AM119" s="959"/>
      <c r="AN119" s="959"/>
      <c r="AO119" s="959"/>
      <c r="AP119" s="959"/>
      <c r="AQ119" s="959"/>
      <c r="AR119" s="959"/>
      <c r="AS119" s="959"/>
      <c r="AT119" s="122"/>
    </row>
    <row r="120" spans="1:46" ht="7.5" customHeight="1" thickBot="1">
      <c r="A120" s="123"/>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5"/>
    </row>
    <row r="121" spans="1:46" ht="7.5" customHeight="1">
      <c r="A121" s="126"/>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8"/>
    </row>
    <row r="122" spans="1:46" ht="7.5" customHeight="1">
      <c r="A122" s="798">
        <v>7</v>
      </c>
      <c r="B122" s="794" t="s">
        <v>205</v>
      </c>
      <c r="C122" s="794"/>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4"/>
      <c r="AA122" s="794"/>
      <c r="AB122" s="794"/>
      <c r="AC122" s="794"/>
      <c r="AD122" s="794"/>
      <c r="AE122" s="794"/>
      <c r="AF122" s="794"/>
      <c r="AG122" s="794"/>
      <c r="AH122" s="794"/>
      <c r="AI122" s="794"/>
      <c r="AJ122" s="794"/>
      <c r="AK122" s="794"/>
      <c r="AL122" s="794"/>
      <c r="AM122" s="794"/>
      <c r="AN122" s="794"/>
      <c r="AO122" s="794"/>
      <c r="AP122" s="794"/>
      <c r="AQ122" s="794"/>
      <c r="AR122" s="794"/>
      <c r="AS122" s="794"/>
      <c r="AT122" s="915"/>
    </row>
    <row r="123" spans="1:46" ht="7.5" customHeight="1">
      <c r="A123" s="798"/>
      <c r="B123" s="794"/>
      <c r="C123" s="794"/>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c r="AK123" s="794"/>
      <c r="AL123" s="794"/>
      <c r="AM123" s="794"/>
      <c r="AN123" s="794"/>
      <c r="AO123" s="794"/>
      <c r="AP123" s="794"/>
      <c r="AQ123" s="794"/>
      <c r="AR123" s="794"/>
      <c r="AS123" s="794"/>
      <c r="AT123" s="915"/>
    </row>
    <row r="124" spans="1:46" ht="7.5" customHeight="1">
      <c r="A124" s="264"/>
      <c r="B124" s="955" t="s">
        <v>206</v>
      </c>
      <c r="C124" s="955"/>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5"/>
      <c r="AA124" s="955"/>
      <c r="AB124" s="955"/>
      <c r="AC124" s="955"/>
      <c r="AD124" s="955"/>
      <c r="AE124" s="132"/>
      <c r="AF124" s="132"/>
      <c r="AG124" s="132"/>
      <c r="AH124" s="263"/>
      <c r="AI124" s="263"/>
      <c r="AJ124" s="263"/>
      <c r="AK124" s="263"/>
      <c r="AL124" s="263"/>
      <c r="AM124" s="263"/>
      <c r="AN124" s="263"/>
      <c r="AO124" s="263"/>
      <c r="AP124" s="263"/>
      <c r="AQ124" s="263"/>
      <c r="AR124" s="263"/>
      <c r="AS124" s="263"/>
      <c r="AT124" s="265"/>
    </row>
    <row r="125" spans="1:46" ht="7.5" customHeight="1">
      <c r="A125" s="118"/>
      <c r="B125" s="955"/>
      <c r="C125" s="955"/>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5"/>
      <c r="AA125" s="955"/>
      <c r="AB125" s="955"/>
      <c r="AC125" s="955"/>
      <c r="AD125" s="955"/>
      <c r="AE125" s="132"/>
      <c r="AF125" s="132"/>
      <c r="AG125" s="132"/>
      <c r="AH125" s="120"/>
      <c r="AI125" s="120"/>
      <c r="AJ125" s="120"/>
      <c r="AK125" s="120"/>
      <c r="AL125" s="120"/>
      <c r="AM125" s="120"/>
      <c r="AN125" s="120"/>
      <c r="AO125" s="120"/>
      <c r="AP125" s="120"/>
      <c r="AQ125" s="120"/>
      <c r="AR125" s="120"/>
      <c r="AS125" s="120"/>
      <c r="AT125" s="122"/>
    </row>
    <row r="126" spans="1:46" ht="7.5" customHeight="1">
      <c r="A126" s="118"/>
      <c r="B126" s="906" t="s">
        <v>194</v>
      </c>
      <c r="C126" s="906"/>
      <c r="D126" s="906"/>
      <c r="E126" s="906"/>
      <c r="F126" s="906"/>
      <c r="G126" s="120"/>
      <c r="H126" s="120"/>
      <c r="I126" s="120"/>
      <c r="J126" s="120"/>
      <c r="K126" s="120"/>
      <c r="L126" s="906" t="s">
        <v>195</v>
      </c>
      <c r="M126" s="906"/>
      <c r="N126" s="906"/>
      <c r="O126" s="906"/>
      <c r="P126" s="906"/>
      <c r="Q126" s="120"/>
      <c r="R126" s="120"/>
      <c r="S126" s="120"/>
      <c r="T126" s="120"/>
      <c r="U126" s="120"/>
      <c r="V126" s="906" t="s">
        <v>141</v>
      </c>
      <c r="W126" s="906"/>
      <c r="X126" s="906"/>
      <c r="Y126" s="906"/>
      <c r="Z126" s="906"/>
      <c r="AA126" s="906"/>
      <c r="AB126" s="120"/>
      <c r="AC126" s="120"/>
      <c r="AD126" s="120"/>
      <c r="AE126" s="120"/>
      <c r="AF126" s="120"/>
      <c r="AG126" s="120"/>
      <c r="AH126" s="120"/>
      <c r="AI126" s="906" t="s">
        <v>140</v>
      </c>
      <c r="AJ126" s="906"/>
      <c r="AK126" s="906"/>
      <c r="AL126" s="906"/>
      <c r="AM126" s="906"/>
      <c r="AN126" s="906"/>
      <c r="AO126" s="120"/>
      <c r="AP126" s="120"/>
      <c r="AQ126" s="120"/>
      <c r="AR126" s="120"/>
      <c r="AS126" s="120"/>
      <c r="AT126" s="122"/>
    </row>
    <row r="127" spans="1:46" ht="7.5" customHeight="1">
      <c r="A127" s="118"/>
      <c r="B127" s="906"/>
      <c r="C127" s="906"/>
      <c r="D127" s="906"/>
      <c r="E127" s="906"/>
      <c r="F127" s="906"/>
      <c r="G127" s="120"/>
      <c r="H127" s="120"/>
      <c r="I127" s="120"/>
      <c r="J127" s="120"/>
      <c r="K127" s="120"/>
      <c r="L127" s="906"/>
      <c r="M127" s="906"/>
      <c r="N127" s="906"/>
      <c r="O127" s="906"/>
      <c r="P127" s="906"/>
      <c r="Q127" s="120"/>
      <c r="R127" s="120"/>
      <c r="S127" s="120"/>
      <c r="T127" s="120"/>
      <c r="U127" s="120"/>
      <c r="V127" s="906"/>
      <c r="W127" s="906"/>
      <c r="X127" s="906"/>
      <c r="Y127" s="906"/>
      <c r="Z127" s="906"/>
      <c r="AA127" s="906"/>
      <c r="AB127" s="120"/>
      <c r="AC127" s="120"/>
      <c r="AD127" s="120"/>
      <c r="AE127" s="120"/>
      <c r="AF127" s="120"/>
      <c r="AG127" s="120"/>
      <c r="AH127" s="120"/>
      <c r="AI127" s="906"/>
      <c r="AJ127" s="906"/>
      <c r="AK127" s="906"/>
      <c r="AL127" s="906"/>
      <c r="AM127" s="906"/>
      <c r="AN127" s="906"/>
      <c r="AO127" s="120"/>
      <c r="AP127" s="120"/>
      <c r="AQ127" s="120"/>
      <c r="AR127" s="120"/>
      <c r="AS127" s="120"/>
      <c r="AT127" s="122"/>
    </row>
    <row r="128" spans="1:46" ht="7.5" customHeight="1" thickBot="1">
      <c r="A128" s="118"/>
      <c r="B128" s="955"/>
      <c r="C128" s="533"/>
      <c r="D128" s="533"/>
      <c r="E128" s="533"/>
      <c r="F128" s="533"/>
      <c r="G128" s="533"/>
      <c r="H128" s="533"/>
      <c r="I128" s="533"/>
      <c r="J128" s="533"/>
      <c r="K128" s="533"/>
      <c r="L128" s="957"/>
      <c r="M128" s="957"/>
      <c r="N128" s="957"/>
      <c r="O128" s="957"/>
      <c r="P128" s="957"/>
      <c r="Q128" s="957"/>
      <c r="R128" s="957"/>
      <c r="S128" s="957"/>
      <c r="T128" s="957"/>
      <c r="U128" s="957"/>
      <c r="V128" s="533"/>
      <c r="W128" s="533"/>
      <c r="X128" s="533"/>
      <c r="Y128" s="533"/>
      <c r="Z128" s="533"/>
      <c r="AA128" s="533"/>
      <c r="AB128" s="533"/>
      <c r="AC128" s="533"/>
      <c r="AD128" s="533"/>
      <c r="AE128" s="533"/>
      <c r="AF128" s="533"/>
      <c r="AG128" s="533"/>
      <c r="AH128" s="120"/>
      <c r="AI128" s="120"/>
      <c r="AJ128" s="120"/>
      <c r="AK128" s="120"/>
      <c r="AL128" s="120"/>
      <c r="AM128" s="120"/>
      <c r="AN128" s="120"/>
      <c r="AO128" s="120"/>
      <c r="AP128" s="120"/>
      <c r="AQ128" s="120"/>
      <c r="AR128" s="120"/>
      <c r="AS128" s="120"/>
      <c r="AT128" s="122"/>
    </row>
    <row r="129" spans="1:46" ht="7.5" customHeight="1">
      <c r="A129" s="118"/>
      <c r="B129" s="533"/>
      <c r="C129" s="533"/>
      <c r="D129" s="533"/>
      <c r="E129" s="533"/>
      <c r="F129" s="533"/>
      <c r="G129" s="533"/>
      <c r="H129" s="533"/>
      <c r="I129" s="533"/>
      <c r="J129" s="533"/>
      <c r="K129" s="533"/>
      <c r="L129" s="957"/>
      <c r="M129" s="957"/>
      <c r="N129" s="957"/>
      <c r="O129" s="957"/>
      <c r="P129" s="957"/>
      <c r="Q129" s="957"/>
      <c r="R129" s="957"/>
      <c r="S129" s="957"/>
      <c r="T129" s="957"/>
      <c r="U129" s="957"/>
      <c r="V129" s="533"/>
      <c r="W129" s="533"/>
      <c r="X129" s="533"/>
      <c r="Y129" s="533"/>
      <c r="Z129" s="533"/>
      <c r="AA129" s="533"/>
      <c r="AB129" s="533"/>
      <c r="AC129" s="533"/>
      <c r="AD129" s="533"/>
      <c r="AE129" s="533"/>
      <c r="AF129" s="533"/>
      <c r="AG129" s="533"/>
      <c r="AH129" s="120"/>
      <c r="AI129" s="906" t="s">
        <v>207</v>
      </c>
      <c r="AJ129" s="906"/>
      <c r="AK129" s="906"/>
      <c r="AL129" s="906"/>
      <c r="AM129" s="952"/>
      <c r="AN129" s="953"/>
      <c r="AO129" s="120"/>
      <c r="AP129" s="120"/>
      <c r="AQ129" s="120"/>
      <c r="AR129" s="120"/>
      <c r="AS129" s="120"/>
      <c r="AT129" s="122"/>
    </row>
    <row r="130" spans="1:46" ht="7.5" customHeight="1" thickBot="1">
      <c r="A130" s="118"/>
      <c r="B130" s="956"/>
      <c r="C130" s="956"/>
      <c r="D130" s="956"/>
      <c r="E130" s="956"/>
      <c r="F130" s="956"/>
      <c r="G130" s="956"/>
      <c r="H130" s="956"/>
      <c r="I130" s="956"/>
      <c r="J130" s="956"/>
      <c r="K130" s="956"/>
      <c r="L130" s="958"/>
      <c r="M130" s="958"/>
      <c r="N130" s="958"/>
      <c r="O130" s="958"/>
      <c r="P130" s="958"/>
      <c r="Q130" s="958"/>
      <c r="R130" s="958"/>
      <c r="S130" s="958"/>
      <c r="T130" s="958"/>
      <c r="U130" s="958"/>
      <c r="V130" s="956"/>
      <c r="W130" s="956"/>
      <c r="X130" s="956"/>
      <c r="Y130" s="956"/>
      <c r="Z130" s="956"/>
      <c r="AA130" s="956"/>
      <c r="AB130" s="956"/>
      <c r="AC130" s="956"/>
      <c r="AD130" s="956"/>
      <c r="AE130" s="956"/>
      <c r="AF130" s="956"/>
      <c r="AG130" s="956"/>
      <c r="AH130" s="120"/>
      <c r="AI130" s="906"/>
      <c r="AJ130" s="906"/>
      <c r="AK130" s="906"/>
      <c r="AL130" s="906"/>
      <c r="AM130" s="952"/>
      <c r="AN130" s="954"/>
      <c r="AO130" s="120"/>
      <c r="AP130" s="120"/>
      <c r="AQ130" s="120"/>
      <c r="AR130" s="120"/>
      <c r="AS130" s="120"/>
      <c r="AT130" s="122"/>
    </row>
    <row r="131" spans="1:46" ht="7.5" customHeight="1" thickBot="1">
      <c r="A131" s="123"/>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5"/>
    </row>
    <row r="132" spans="1:46" ht="7.5" customHeight="1">
      <c r="A132" s="126"/>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8"/>
    </row>
    <row r="133" spans="1:46" ht="7.5" customHeight="1">
      <c r="A133" s="798">
        <v>8</v>
      </c>
      <c r="B133" s="794" t="s">
        <v>208</v>
      </c>
      <c r="C133" s="794"/>
      <c r="D133" s="794"/>
      <c r="E133" s="794"/>
      <c r="F133" s="794"/>
      <c r="G133" s="794"/>
      <c r="H133" s="794"/>
      <c r="I133" s="794"/>
      <c r="J133" s="794"/>
      <c r="K133" s="794"/>
      <c r="L133" s="794"/>
      <c r="M133" s="794"/>
      <c r="N133" s="794"/>
      <c r="O133" s="794"/>
      <c r="P133" s="794"/>
      <c r="Q133" s="794"/>
      <c r="R133" s="794"/>
      <c r="S133" s="794"/>
      <c r="T133" s="794"/>
      <c r="U133" s="794"/>
      <c r="V133" s="794"/>
      <c r="W133" s="794"/>
      <c r="X133" s="794"/>
      <c r="Y133" s="794"/>
      <c r="Z133" s="794"/>
      <c r="AA133" s="794"/>
      <c r="AB133" s="794"/>
      <c r="AC133" s="794"/>
      <c r="AD133" s="120"/>
      <c r="AE133" s="120"/>
      <c r="AF133" s="906" t="s">
        <v>204</v>
      </c>
      <c r="AG133" s="906"/>
      <c r="AH133" s="906"/>
      <c r="AI133" s="906"/>
      <c r="AJ133" s="906"/>
      <c r="AK133" s="906"/>
      <c r="AL133" s="906"/>
      <c r="AM133" s="906"/>
      <c r="AN133" s="906"/>
      <c r="AO133" s="906"/>
      <c r="AP133" s="906"/>
      <c r="AQ133" s="906"/>
      <c r="AR133" s="906"/>
      <c r="AS133" s="906"/>
      <c r="AT133" s="122"/>
    </row>
    <row r="134" spans="1:46" ht="7.5" customHeight="1">
      <c r="A134" s="798"/>
      <c r="B134" s="794"/>
      <c r="C134" s="794"/>
      <c r="D134" s="794"/>
      <c r="E134" s="794"/>
      <c r="F134" s="794"/>
      <c r="G134" s="794"/>
      <c r="H134" s="794"/>
      <c r="I134" s="794"/>
      <c r="J134" s="794"/>
      <c r="K134" s="794"/>
      <c r="L134" s="794"/>
      <c r="M134" s="794"/>
      <c r="N134" s="794"/>
      <c r="O134" s="794"/>
      <c r="P134" s="794"/>
      <c r="Q134" s="794"/>
      <c r="R134" s="794"/>
      <c r="S134" s="794"/>
      <c r="T134" s="794"/>
      <c r="U134" s="794"/>
      <c r="V134" s="794"/>
      <c r="W134" s="794"/>
      <c r="X134" s="794"/>
      <c r="Y134" s="794"/>
      <c r="Z134" s="794"/>
      <c r="AA134" s="794"/>
      <c r="AB134" s="794"/>
      <c r="AC134" s="794"/>
      <c r="AD134" s="120"/>
      <c r="AE134" s="120"/>
      <c r="AF134" s="959"/>
      <c r="AG134" s="959"/>
      <c r="AH134" s="959"/>
      <c r="AI134" s="959"/>
      <c r="AJ134" s="959"/>
      <c r="AK134" s="959"/>
      <c r="AL134" s="959"/>
      <c r="AM134" s="959"/>
      <c r="AN134" s="959"/>
      <c r="AO134" s="959"/>
      <c r="AP134" s="959"/>
      <c r="AQ134" s="959"/>
      <c r="AR134" s="959"/>
      <c r="AS134" s="959"/>
      <c r="AT134" s="122"/>
    </row>
    <row r="135" spans="1:46" ht="7.5" customHeight="1">
      <c r="A135" s="264"/>
      <c r="B135" s="263"/>
      <c r="C135" s="263"/>
      <c r="D135" s="263"/>
      <c r="E135" s="263"/>
      <c r="F135" s="263"/>
      <c r="G135" s="263"/>
      <c r="H135" s="263"/>
      <c r="I135" s="263"/>
      <c r="J135" s="263"/>
      <c r="K135" s="263"/>
      <c r="AD135" s="120"/>
      <c r="AE135" s="120"/>
      <c r="AT135" s="122"/>
    </row>
    <row r="136" spans="1:46" ht="7.5" customHeight="1">
      <c r="A136" s="118"/>
      <c r="B136" s="960" t="s">
        <v>209</v>
      </c>
      <c r="C136" s="960"/>
      <c r="D136" s="960"/>
      <c r="E136" s="960"/>
      <c r="F136" s="960"/>
      <c r="G136" s="960"/>
      <c r="H136" s="960"/>
      <c r="I136" s="960"/>
      <c r="J136" s="960"/>
      <c r="K136" s="960"/>
      <c r="L136" s="960"/>
      <c r="M136" s="960"/>
      <c r="N136" s="872" t="s">
        <v>210</v>
      </c>
      <c r="O136" s="872"/>
      <c r="P136" s="872"/>
      <c r="Q136" s="872"/>
      <c r="R136" s="872"/>
      <c r="S136" s="872"/>
      <c r="T136" s="872"/>
      <c r="U136" s="872"/>
      <c r="V136" s="872"/>
      <c r="W136" s="872" t="s">
        <v>408</v>
      </c>
      <c r="X136" s="872"/>
      <c r="Y136" s="872"/>
      <c r="Z136" s="872"/>
      <c r="AA136" s="872"/>
      <c r="AB136" s="872"/>
      <c r="AC136" s="872"/>
      <c r="AD136" s="872"/>
      <c r="AE136" s="120"/>
      <c r="AT136" s="122"/>
    </row>
    <row r="137" spans="1:46" ht="17.25" customHeight="1">
      <c r="A137" s="118"/>
      <c r="B137" s="960"/>
      <c r="C137" s="960"/>
      <c r="D137" s="960"/>
      <c r="E137" s="960"/>
      <c r="F137" s="960"/>
      <c r="G137" s="960"/>
      <c r="H137" s="960"/>
      <c r="I137" s="960"/>
      <c r="J137" s="960"/>
      <c r="K137" s="960"/>
      <c r="L137" s="960"/>
      <c r="M137" s="960"/>
      <c r="N137" s="872"/>
      <c r="O137" s="872"/>
      <c r="P137" s="872"/>
      <c r="Q137" s="872"/>
      <c r="R137" s="872"/>
      <c r="S137" s="872"/>
      <c r="T137" s="872"/>
      <c r="U137" s="872"/>
      <c r="V137" s="872"/>
      <c r="W137" s="872"/>
      <c r="X137" s="872"/>
      <c r="Y137" s="872"/>
      <c r="Z137" s="872"/>
      <c r="AA137" s="872"/>
      <c r="AB137" s="872"/>
      <c r="AC137" s="872"/>
      <c r="AD137" s="872"/>
      <c r="AE137" s="120"/>
      <c r="AR137" s="121"/>
      <c r="AS137" s="121"/>
      <c r="AT137" s="122"/>
    </row>
    <row r="138" spans="1:46" ht="7.5" customHeight="1">
      <c r="A138" s="118"/>
      <c r="B138" s="961"/>
      <c r="C138" s="962"/>
      <c r="D138" s="962"/>
      <c r="E138" s="962"/>
      <c r="F138" s="962"/>
      <c r="G138" s="962"/>
      <c r="H138" s="962"/>
      <c r="I138" s="962"/>
      <c r="J138" s="962"/>
      <c r="K138" s="962"/>
      <c r="L138" s="962"/>
      <c r="M138" s="963"/>
      <c r="N138" s="970"/>
      <c r="O138" s="970"/>
      <c r="P138" s="970"/>
      <c r="Q138" s="970"/>
      <c r="R138" s="970"/>
      <c r="S138" s="970"/>
      <c r="T138" s="970"/>
      <c r="U138" s="970"/>
      <c r="V138" s="970"/>
      <c r="W138" s="970"/>
      <c r="X138" s="970"/>
      <c r="Y138" s="970"/>
      <c r="Z138" s="970"/>
      <c r="AA138" s="970"/>
      <c r="AB138" s="970"/>
      <c r="AC138" s="970"/>
      <c r="AD138" s="970"/>
      <c r="AE138" s="120"/>
      <c r="AR138" s="121"/>
      <c r="AS138" s="121"/>
      <c r="AT138" s="122"/>
    </row>
    <row r="139" spans="1:46" ht="7.5" customHeight="1">
      <c r="A139" s="118"/>
      <c r="B139" s="964"/>
      <c r="C139" s="965"/>
      <c r="D139" s="965"/>
      <c r="E139" s="965"/>
      <c r="F139" s="965"/>
      <c r="G139" s="965"/>
      <c r="H139" s="965"/>
      <c r="I139" s="965"/>
      <c r="J139" s="965"/>
      <c r="K139" s="965"/>
      <c r="L139" s="965"/>
      <c r="M139" s="966"/>
      <c r="N139" s="970"/>
      <c r="O139" s="970"/>
      <c r="P139" s="970"/>
      <c r="Q139" s="970"/>
      <c r="R139" s="970"/>
      <c r="S139" s="970"/>
      <c r="T139" s="970"/>
      <c r="U139" s="970"/>
      <c r="V139" s="970"/>
      <c r="W139" s="970"/>
      <c r="X139" s="970"/>
      <c r="Y139" s="970"/>
      <c r="Z139" s="970"/>
      <c r="AA139" s="970"/>
      <c r="AB139" s="970"/>
      <c r="AC139" s="970"/>
      <c r="AD139" s="970"/>
      <c r="AE139" s="120"/>
      <c r="AR139" s="121"/>
      <c r="AS139" s="121"/>
      <c r="AT139" s="122"/>
    </row>
    <row r="140" spans="1:46" ht="7.5" customHeight="1">
      <c r="A140" s="118"/>
      <c r="B140" s="967"/>
      <c r="C140" s="968"/>
      <c r="D140" s="968"/>
      <c r="E140" s="968"/>
      <c r="F140" s="968"/>
      <c r="G140" s="968"/>
      <c r="H140" s="968"/>
      <c r="I140" s="968"/>
      <c r="J140" s="968"/>
      <c r="K140" s="968"/>
      <c r="L140" s="968"/>
      <c r="M140" s="969"/>
      <c r="N140" s="970"/>
      <c r="O140" s="970"/>
      <c r="P140" s="970"/>
      <c r="Q140" s="970"/>
      <c r="R140" s="970"/>
      <c r="S140" s="970"/>
      <c r="T140" s="970"/>
      <c r="U140" s="970"/>
      <c r="V140" s="970"/>
      <c r="W140" s="970"/>
      <c r="X140" s="970"/>
      <c r="Y140" s="970"/>
      <c r="Z140" s="970"/>
      <c r="AA140" s="970"/>
      <c r="AB140" s="970"/>
      <c r="AC140" s="970"/>
      <c r="AD140" s="970"/>
      <c r="AE140" s="120"/>
      <c r="AF140" s="978"/>
      <c r="AG140" s="978"/>
      <c r="AH140" s="978"/>
      <c r="AI140" s="978"/>
      <c r="AJ140" s="978"/>
      <c r="AK140" s="978"/>
      <c r="AL140" s="978"/>
      <c r="AM140" s="978"/>
      <c r="AN140" s="978"/>
      <c r="AO140" s="978"/>
      <c r="AP140" s="978"/>
      <c r="AQ140" s="978"/>
      <c r="AR140" s="978"/>
      <c r="AS140" s="978"/>
      <c r="AT140" s="122"/>
    </row>
    <row r="141" spans="1:46" ht="7.5" customHeight="1">
      <c r="A141" s="118"/>
      <c r="B141" s="906" t="s">
        <v>194</v>
      </c>
      <c r="C141" s="906"/>
      <c r="D141" s="906"/>
      <c r="E141" s="906"/>
      <c r="F141" s="906"/>
      <c r="G141" s="120"/>
      <c r="H141" s="120"/>
      <c r="I141" s="120"/>
      <c r="J141" s="120"/>
      <c r="K141" s="120"/>
      <c r="N141" s="980" t="s">
        <v>195</v>
      </c>
      <c r="O141" s="980"/>
      <c r="P141" s="980"/>
      <c r="Q141" s="120"/>
      <c r="R141" s="120"/>
      <c r="S141" s="120"/>
      <c r="T141" s="120"/>
      <c r="U141" s="120"/>
      <c r="V141" s="132"/>
      <c r="W141" s="132"/>
      <c r="X141" s="132"/>
      <c r="Y141" s="132"/>
      <c r="Z141" s="132"/>
      <c r="AA141" s="132"/>
      <c r="AB141" s="120"/>
      <c r="AC141" s="120"/>
      <c r="AD141" s="120"/>
      <c r="AE141" s="120"/>
      <c r="AF141" s="978"/>
      <c r="AG141" s="978"/>
      <c r="AH141" s="978"/>
      <c r="AI141" s="978"/>
      <c r="AJ141" s="978"/>
      <c r="AK141" s="978"/>
      <c r="AL141" s="978"/>
      <c r="AM141" s="978"/>
      <c r="AN141" s="978"/>
      <c r="AO141" s="978"/>
      <c r="AP141" s="978"/>
      <c r="AQ141" s="978"/>
      <c r="AR141" s="978"/>
      <c r="AS141" s="978"/>
      <c r="AT141" s="122"/>
    </row>
    <row r="142" spans="1:46" ht="7.5" customHeight="1">
      <c r="A142" s="118"/>
      <c r="B142" s="906"/>
      <c r="C142" s="906"/>
      <c r="D142" s="906"/>
      <c r="E142" s="906"/>
      <c r="F142" s="906"/>
      <c r="G142" s="120"/>
      <c r="H142" s="120"/>
      <c r="I142" s="120"/>
      <c r="J142" s="120"/>
      <c r="K142" s="120"/>
      <c r="L142" s="132"/>
      <c r="M142" s="132"/>
      <c r="N142" s="981"/>
      <c r="O142" s="981"/>
      <c r="P142" s="981"/>
      <c r="Q142" s="120"/>
      <c r="R142" s="120"/>
      <c r="S142" s="120"/>
      <c r="T142" s="120"/>
      <c r="U142" s="120"/>
      <c r="V142" s="132"/>
      <c r="W142" s="132"/>
      <c r="X142" s="132"/>
      <c r="Y142" s="132"/>
      <c r="Z142" s="132"/>
      <c r="AA142" s="132"/>
      <c r="AB142" s="120"/>
      <c r="AC142" s="120"/>
      <c r="AD142" s="120"/>
      <c r="AE142" s="120"/>
      <c r="AF142" s="979"/>
      <c r="AG142" s="979"/>
      <c r="AH142" s="979"/>
      <c r="AI142" s="979"/>
      <c r="AJ142" s="979"/>
      <c r="AK142" s="979"/>
      <c r="AL142" s="979"/>
      <c r="AM142" s="979"/>
      <c r="AN142" s="979"/>
      <c r="AO142" s="979"/>
      <c r="AP142" s="979"/>
      <c r="AQ142" s="979"/>
      <c r="AR142" s="979"/>
      <c r="AS142" s="979"/>
      <c r="AT142" s="122"/>
    </row>
    <row r="143" spans="1:46" ht="7.5" customHeight="1">
      <c r="A143" s="118"/>
      <c r="B143" s="982"/>
      <c r="C143" s="983"/>
      <c r="D143" s="983"/>
      <c r="E143" s="983"/>
      <c r="F143" s="983"/>
      <c r="G143" s="983"/>
      <c r="H143" s="983"/>
      <c r="I143" s="983"/>
      <c r="J143" s="983"/>
      <c r="K143" s="983"/>
      <c r="L143" s="199"/>
      <c r="M143" s="200"/>
      <c r="N143" s="984"/>
      <c r="O143" s="984"/>
      <c r="P143" s="984"/>
      <c r="Q143" s="984"/>
      <c r="R143" s="984"/>
      <c r="S143" s="984"/>
      <c r="T143" s="984"/>
      <c r="U143" s="984"/>
      <c r="V143" s="984"/>
      <c r="W143" s="984"/>
      <c r="X143" s="133"/>
      <c r="Y143" s="133"/>
      <c r="Z143" s="133"/>
      <c r="AA143" s="133"/>
      <c r="AB143" s="133"/>
      <c r="AC143" s="133"/>
      <c r="AD143" s="121"/>
      <c r="AE143" s="120"/>
      <c r="AF143" s="906" t="s">
        <v>203</v>
      </c>
      <c r="AG143" s="906"/>
      <c r="AH143" s="906"/>
      <c r="AI143" s="906"/>
      <c r="AJ143" s="906"/>
      <c r="AK143" s="906"/>
      <c r="AL143" s="906"/>
      <c r="AM143" s="906"/>
      <c r="AN143" s="906"/>
      <c r="AO143" s="906"/>
      <c r="AP143" s="906"/>
      <c r="AQ143" s="906"/>
      <c r="AT143" s="122"/>
    </row>
    <row r="144" spans="1:46" ht="7.5" customHeight="1">
      <c r="A144" s="118"/>
      <c r="B144" s="983"/>
      <c r="C144" s="983"/>
      <c r="D144" s="983"/>
      <c r="E144" s="983"/>
      <c r="F144" s="983"/>
      <c r="G144" s="983"/>
      <c r="H144" s="983"/>
      <c r="I144" s="983"/>
      <c r="J144" s="983"/>
      <c r="K144" s="983"/>
      <c r="L144" s="200"/>
      <c r="M144" s="200"/>
      <c r="N144" s="984"/>
      <c r="O144" s="984"/>
      <c r="P144" s="984"/>
      <c r="Q144" s="984"/>
      <c r="R144" s="984"/>
      <c r="S144" s="984"/>
      <c r="T144" s="984"/>
      <c r="U144" s="984"/>
      <c r="V144" s="984"/>
      <c r="W144" s="984"/>
      <c r="X144" s="121"/>
      <c r="Y144" s="121"/>
      <c r="Z144" s="121"/>
      <c r="AA144" s="121"/>
      <c r="AB144" s="121"/>
      <c r="AC144" s="121"/>
      <c r="AD144" s="121"/>
      <c r="AE144" s="121"/>
      <c r="AF144" s="906"/>
      <c r="AG144" s="906"/>
      <c r="AH144" s="906"/>
      <c r="AI144" s="906"/>
      <c r="AJ144" s="906"/>
      <c r="AK144" s="906"/>
      <c r="AL144" s="906"/>
      <c r="AM144" s="906"/>
      <c r="AN144" s="906"/>
      <c r="AO144" s="906"/>
      <c r="AP144" s="906"/>
      <c r="AQ144" s="906"/>
      <c r="AT144" s="122"/>
    </row>
    <row r="145" spans="1:46" ht="3" customHeight="1">
      <c r="A145" s="118"/>
      <c r="B145" s="956"/>
      <c r="C145" s="956"/>
      <c r="D145" s="956"/>
      <c r="E145" s="956"/>
      <c r="F145" s="956"/>
      <c r="G145" s="956"/>
      <c r="H145" s="956"/>
      <c r="I145" s="956"/>
      <c r="J145" s="956"/>
      <c r="K145" s="956"/>
      <c r="L145" s="201"/>
      <c r="M145" s="201"/>
      <c r="N145" s="985"/>
      <c r="O145" s="985"/>
      <c r="P145" s="985"/>
      <c r="Q145" s="985"/>
      <c r="R145" s="985"/>
      <c r="S145" s="985"/>
      <c r="T145" s="985"/>
      <c r="U145" s="985"/>
      <c r="V145" s="985"/>
      <c r="W145" s="985"/>
      <c r="X145" s="121"/>
      <c r="Y145" s="121"/>
      <c r="Z145" s="121"/>
      <c r="AA145" s="121"/>
      <c r="AB145" s="121"/>
      <c r="AC145" s="121"/>
      <c r="AD145" s="121"/>
      <c r="AE145" s="121"/>
      <c r="AF145" s="986"/>
      <c r="AG145" s="986"/>
      <c r="AH145" s="986"/>
      <c r="AI145" s="986"/>
      <c r="AJ145" s="986"/>
      <c r="AK145" s="986"/>
      <c r="AL145" s="986"/>
      <c r="AM145" s="986"/>
      <c r="AN145" s="986"/>
      <c r="AO145" s="986"/>
      <c r="AP145" s="986"/>
      <c r="AQ145" s="986"/>
      <c r="AR145" s="986"/>
      <c r="AS145" s="986"/>
      <c r="AT145" s="122"/>
    </row>
    <row r="146" spans="1:46" ht="2.25" customHeight="1" thickBot="1">
      <c r="A146" s="123"/>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629"/>
      <c r="AG146" s="629"/>
      <c r="AH146" s="629"/>
      <c r="AI146" s="629"/>
      <c r="AJ146" s="629"/>
      <c r="AK146" s="629"/>
      <c r="AL146" s="629"/>
      <c r="AM146" s="629"/>
      <c r="AN146" s="629"/>
      <c r="AO146" s="629"/>
      <c r="AP146" s="629"/>
      <c r="AQ146" s="629"/>
      <c r="AR146" s="629"/>
      <c r="AS146" s="629"/>
      <c r="AT146" s="125"/>
    </row>
    <row r="147" spans="1:46" ht="3.75" customHeight="1"/>
    <row r="148" spans="1:46" ht="7.5" customHeight="1">
      <c r="B148" s="971" t="s">
        <v>211</v>
      </c>
      <c r="C148" s="971"/>
      <c r="D148" s="971"/>
      <c r="E148" s="971"/>
      <c r="F148" s="971"/>
      <c r="G148" s="971"/>
      <c r="H148" s="971"/>
      <c r="I148" s="972" t="s">
        <v>212</v>
      </c>
      <c r="J148" s="972"/>
      <c r="K148" s="972"/>
      <c r="L148" s="972"/>
      <c r="M148" s="972"/>
      <c r="N148" s="972"/>
      <c r="O148" s="972"/>
      <c r="P148" s="972"/>
      <c r="Q148" s="972"/>
      <c r="R148" s="972"/>
      <c r="S148" s="972"/>
      <c r="T148" s="972"/>
      <c r="U148" s="972"/>
      <c r="V148" s="972"/>
      <c r="W148" s="972"/>
      <c r="X148" s="972"/>
      <c r="Y148" s="972"/>
      <c r="Z148" s="972"/>
      <c r="AA148" s="972"/>
      <c r="AB148" s="972"/>
      <c r="AC148" s="972"/>
      <c r="AE148" s="973" t="s">
        <v>213</v>
      </c>
      <c r="AF148" s="973"/>
      <c r="AG148" s="973"/>
      <c r="AH148" s="973"/>
      <c r="AI148" s="973"/>
      <c r="AJ148" s="974" t="s">
        <v>214</v>
      </c>
      <c r="AK148" s="974"/>
      <c r="AL148" s="974"/>
      <c r="AM148" s="974"/>
      <c r="AN148" s="974"/>
      <c r="AO148" s="974"/>
      <c r="AP148" s="974"/>
      <c r="AQ148" s="974"/>
      <c r="AR148" s="974"/>
      <c r="AS148" s="974"/>
      <c r="AT148" s="134"/>
    </row>
    <row r="149" spans="1:46" ht="7.5" customHeight="1">
      <c r="B149" s="971"/>
      <c r="C149" s="971"/>
      <c r="D149" s="971"/>
      <c r="E149" s="971"/>
      <c r="F149" s="971"/>
      <c r="G149" s="971"/>
      <c r="H149" s="971"/>
      <c r="I149" s="972"/>
      <c r="J149" s="972"/>
      <c r="K149" s="972"/>
      <c r="L149" s="972"/>
      <c r="M149" s="972"/>
      <c r="N149" s="972"/>
      <c r="O149" s="972"/>
      <c r="P149" s="972"/>
      <c r="Q149" s="972"/>
      <c r="R149" s="972"/>
      <c r="S149" s="972"/>
      <c r="T149" s="972"/>
      <c r="U149" s="972"/>
      <c r="V149" s="972"/>
      <c r="W149" s="972"/>
      <c r="X149" s="972"/>
      <c r="Y149" s="972"/>
      <c r="Z149" s="972"/>
      <c r="AA149" s="972"/>
      <c r="AB149" s="972"/>
      <c r="AC149" s="972"/>
      <c r="AE149" s="973"/>
      <c r="AF149" s="973"/>
      <c r="AG149" s="973"/>
      <c r="AH149" s="973"/>
      <c r="AI149" s="973"/>
      <c r="AJ149" s="974"/>
      <c r="AK149" s="974"/>
      <c r="AL149" s="974"/>
      <c r="AM149" s="974"/>
      <c r="AN149" s="974"/>
      <c r="AO149" s="974"/>
      <c r="AP149" s="974"/>
      <c r="AQ149" s="974"/>
      <c r="AR149" s="974"/>
      <c r="AS149" s="974"/>
      <c r="AT149" s="134"/>
    </row>
    <row r="150" spans="1:46" ht="7.5" customHeight="1">
      <c r="B150" s="975" t="s">
        <v>215</v>
      </c>
      <c r="C150" s="976"/>
      <c r="D150" s="976"/>
      <c r="E150" s="976"/>
      <c r="F150" s="976"/>
      <c r="G150" s="976"/>
      <c r="H150" s="976"/>
      <c r="I150" s="972"/>
      <c r="J150" s="972"/>
      <c r="K150" s="972"/>
      <c r="L150" s="972"/>
      <c r="M150" s="972"/>
      <c r="N150" s="972"/>
      <c r="O150" s="972"/>
      <c r="P150" s="972"/>
      <c r="Q150" s="972"/>
      <c r="R150" s="972"/>
      <c r="S150" s="972"/>
      <c r="T150" s="972"/>
      <c r="U150" s="972"/>
      <c r="V150" s="972"/>
      <c r="W150" s="972"/>
      <c r="X150" s="972"/>
      <c r="Y150" s="972"/>
      <c r="Z150" s="972"/>
      <c r="AA150" s="972"/>
      <c r="AB150" s="972"/>
      <c r="AC150" s="972"/>
      <c r="AJ150" s="974"/>
      <c r="AK150" s="974"/>
      <c r="AL150" s="974"/>
      <c r="AM150" s="974"/>
      <c r="AN150" s="974"/>
      <c r="AO150" s="974"/>
      <c r="AP150" s="974"/>
      <c r="AQ150" s="974"/>
      <c r="AR150" s="974"/>
      <c r="AS150" s="974"/>
      <c r="AT150" s="134"/>
    </row>
    <row r="151" spans="1:46" ht="3.75" customHeight="1">
      <c r="B151" s="976"/>
      <c r="C151" s="976"/>
      <c r="D151" s="976"/>
      <c r="E151" s="976"/>
      <c r="F151" s="976"/>
      <c r="G151" s="976"/>
      <c r="H151" s="976"/>
      <c r="I151" s="972"/>
      <c r="J151" s="972"/>
      <c r="K151" s="972"/>
      <c r="L151" s="972"/>
      <c r="M151" s="972"/>
      <c r="N151" s="972"/>
      <c r="O151" s="972"/>
      <c r="P151" s="972"/>
      <c r="Q151" s="972"/>
      <c r="R151" s="972"/>
      <c r="S151" s="972"/>
      <c r="T151" s="972"/>
      <c r="U151" s="972"/>
      <c r="V151" s="972"/>
      <c r="W151" s="972"/>
      <c r="X151" s="972"/>
      <c r="Y151" s="972"/>
      <c r="Z151" s="972"/>
      <c r="AA151" s="972"/>
      <c r="AB151" s="972"/>
      <c r="AC151" s="972"/>
      <c r="AJ151" s="974"/>
      <c r="AK151" s="974"/>
      <c r="AL151" s="974"/>
      <c r="AM151" s="974"/>
      <c r="AN151" s="974"/>
      <c r="AO151" s="974"/>
      <c r="AP151" s="974"/>
      <c r="AQ151" s="974"/>
      <c r="AR151" s="974"/>
      <c r="AS151" s="974"/>
      <c r="AT151" s="134"/>
    </row>
    <row r="152" spans="1:46" ht="10.5" customHeight="1">
      <c r="I152" s="134"/>
      <c r="J152" s="134"/>
      <c r="K152" s="134"/>
      <c r="L152" s="134"/>
      <c r="M152" s="134"/>
      <c r="N152" s="134"/>
      <c r="O152" s="134"/>
      <c r="P152" s="134"/>
      <c r="Q152" s="134"/>
      <c r="R152" s="134"/>
      <c r="S152" s="134"/>
      <c r="T152" s="134"/>
      <c r="U152" s="134"/>
      <c r="V152" s="977" t="s">
        <v>216</v>
      </c>
      <c r="W152" s="977"/>
      <c r="X152" s="977"/>
      <c r="Y152" s="135"/>
      <c r="AJ152" s="134"/>
      <c r="AK152" s="134"/>
      <c r="AL152" s="134"/>
      <c r="AM152" s="134"/>
      <c r="AN152" s="134"/>
      <c r="AO152" s="134"/>
      <c r="AP152" s="134"/>
      <c r="AQ152" s="134"/>
      <c r="AR152" s="134"/>
      <c r="AS152" s="134"/>
      <c r="AT152" s="134"/>
    </row>
    <row r="153" spans="1:46" ht="7.5" customHeight="1">
      <c r="I153" s="134"/>
      <c r="J153" s="134"/>
      <c r="K153" s="134"/>
      <c r="L153" s="134"/>
      <c r="M153" s="134"/>
      <c r="N153" s="134"/>
      <c r="O153" s="134"/>
      <c r="P153" s="134"/>
      <c r="Q153" s="134"/>
      <c r="R153" s="134"/>
      <c r="S153" s="134"/>
      <c r="T153" s="134"/>
      <c r="U153" s="134"/>
      <c r="V153" s="134"/>
      <c r="AJ153" s="134"/>
      <c r="AK153" s="134"/>
      <c r="AL153" s="134"/>
      <c r="AM153" s="134"/>
      <c r="AN153" s="134"/>
      <c r="AO153" s="134"/>
      <c r="AP153" s="134"/>
      <c r="AQ153" s="134"/>
      <c r="AR153" s="134"/>
      <c r="AS153" s="134"/>
      <c r="AT153" s="134"/>
    </row>
    <row r="155" spans="1:46" ht="38.25" customHeight="1">
      <c r="A155" s="987" t="s">
        <v>153</v>
      </c>
      <c r="B155" s="987"/>
      <c r="C155" s="987"/>
      <c r="D155" s="987"/>
      <c r="E155" s="987"/>
      <c r="F155" s="987"/>
      <c r="G155" s="987"/>
      <c r="H155" s="987"/>
      <c r="I155" s="987"/>
      <c r="J155" s="987"/>
      <c r="K155" s="987"/>
      <c r="L155" s="987"/>
      <c r="M155" s="987"/>
      <c r="N155" s="987"/>
      <c r="O155" s="987"/>
      <c r="P155" s="987"/>
      <c r="Q155" s="987"/>
      <c r="R155" s="987"/>
      <c r="S155" s="987"/>
      <c r="T155" s="989"/>
      <c r="U155" s="989"/>
      <c r="V155" s="989"/>
      <c r="W155" s="989"/>
      <c r="X155" s="989"/>
      <c r="Y155" s="989"/>
      <c r="Z155" s="989"/>
      <c r="AA155" s="989"/>
      <c r="AB155" s="991"/>
      <c r="AC155" s="991"/>
      <c r="AD155" s="991"/>
      <c r="AE155" s="991"/>
      <c r="AF155" s="991"/>
      <c r="AG155" s="991"/>
      <c r="AH155" s="991"/>
      <c r="AI155" s="991"/>
      <c r="AJ155" s="991"/>
      <c r="AK155" s="991"/>
      <c r="AL155" s="991"/>
      <c r="AM155" s="991"/>
      <c r="AN155" s="991"/>
      <c r="AO155" s="991"/>
      <c r="AP155" s="991"/>
      <c r="AQ155" s="991"/>
      <c r="AR155" s="991"/>
      <c r="AS155" s="991"/>
      <c r="AT155" s="991"/>
    </row>
    <row r="156" spans="1:46" ht="7.5" customHeight="1">
      <c r="A156" s="987"/>
      <c r="B156" s="987"/>
      <c r="C156" s="987"/>
      <c r="D156" s="987"/>
      <c r="E156" s="987"/>
      <c r="F156" s="987"/>
      <c r="G156" s="987"/>
      <c r="H156" s="987"/>
      <c r="I156" s="987"/>
      <c r="J156" s="987"/>
      <c r="K156" s="987"/>
      <c r="L156" s="987"/>
      <c r="M156" s="987"/>
      <c r="N156" s="987"/>
      <c r="O156" s="987"/>
      <c r="P156" s="987"/>
      <c r="Q156" s="987"/>
      <c r="R156" s="987"/>
      <c r="S156" s="987"/>
      <c r="T156" s="989"/>
      <c r="U156" s="989"/>
      <c r="V156" s="989"/>
      <c r="W156" s="989"/>
      <c r="X156" s="989"/>
      <c r="Y156" s="989"/>
      <c r="Z156" s="989"/>
      <c r="AA156" s="989"/>
      <c r="AB156" s="991"/>
      <c r="AC156" s="991"/>
      <c r="AD156" s="991"/>
      <c r="AE156" s="991"/>
      <c r="AF156" s="991"/>
      <c r="AG156" s="991"/>
      <c r="AH156" s="991"/>
      <c r="AI156" s="991"/>
      <c r="AJ156" s="991"/>
      <c r="AK156" s="991"/>
      <c r="AL156" s="991"/>
      <c r="AM156" s="991"/>
      <c r="AN156" s="991"/>
      <c r="AO156" s="991"/>
      <c r="AP156" s="991"/>
      <c r="AQ156" s="991"/>
      <c r="AR156" s="991"/>
      <c r="AS156" s="991"/>
      <c r="AT156" s="991"/>
    </row>
    <row r="157" spans="1:46" ht="7.5" customHeight="1">
      <c r="A157" s="987"/>
      <c r="B157" s="987"/>
      <c r="C157" s="987"/>
      <c r="D157" s="987"/>
      <c r="E157" s="987"/>
      <c r="F157" s="987"/>
      <c r="G157" s="987"/>
      <c r="H157" s="987"/>
      <c r="I157" s="987"/>
      <c r="J157" s="987"/>
      <c r="K157" s="987"/>
      <c r="L157" s="987"/>
      <c r="M157" s="987"/>
      <c r="N157" s="987"/>
      <c r="O157" s="987"/>
      <c r="P157" s="987"/>
      <c r="Q157" s="987"/>
      <c r="R157" s="987"/>
      <c r="S157" s="987"/>
      <c r="T157" s="989"/>
      <c r="U157" s="989"/>
      <c r="V157" s="989"/>
      <c r="W157" s="989"/>
      <c r="X157" s="989"/>
      <c r="Y157" s="989"/>
      <c r="Z157" s="989"/>
      <c r="AA157" s="989"/>
      <c r="AB157" s="784" t="s">
        <v>453</v>
      </c>
      <c r="AC157" s="784"/>
      <c r="AD157" s="784"/>
      <c r="AE157" s="784"/>
      <c r="AF157" s="784"/>
      <c r="AG157" s="784"/>
      <c r="AH157" s="784"/>
      <c r="AI157" s="784"/>
      <c r="AJ157" s="784"/>
      <c r="AK157" s="784"/>
      <c r="AL157" s="784"/>
      <c r="AM157" s="784"/>
      <c r="AN157" s="784"/>
      <c r="AO157" s="784"/>
      <c r="AP157" s="784"/>
      <c r="AQ157" s="784"/>
      <c r="AR157" s="784"/>
      <c r="AS157" s="784"/>
      <c r="AT157" s="784"/>
    </row>
    <row r="158" spans="1:46" ht="7.5" customHeight="1">
      <c r="A158" s="988"/>
      <c r="B158" s="988"/>
      <c r="C158" s="988"/>
      <c r="D158" s="988"/>
      <c r="E158" s="988"/>
      <c r="F158" s="988"/>
      <c r="G158" s="988"/>
      <c r="H158" s="988"/>
      <c r="I158" s="988"/>
      <c r="J158" s="988"/>
      <c r="K158" s="988"/>
      <c r="L158" s="988"/>
      <c r="M158" s="988"/>
      <c r="N158" s="988"/>
      <c r="O158" s="988"/>
      <c r="P158" s="988"/>
      <c r="Q158" s="988"/>
      <c r="R158" s="988"/>
      <c r="S158" s="988"/>
      <c r="T158" s="990"/>
      <c r="U158" s="990"/>
      <c r="V158" s="990"/>
      <c r="W158" s="990"/>
      <c r="X158" s="990"/>
      <c r="Y158" s="990"/>
      <c r="Z158" s="990"/>
      <c r="AA158" s="990"/>
      <c r="AB158" s="785"/>
      <c r="AC158" s="785"/>
      <c r="AD158" s="785"/>
      <c r="AE158" s="785"/>
      <c r="AF158" s="785"/>
      <c r="AG158" s="785"/>
      <c r="AH158" s="785"/>
      <c r="AI158" s="785"/>
      <c r="AJ158" s="785"/>
      <c r="AK158" s="785"/>
      <c r="AL158" s="785"/>
      <c r="AM158" s="785"/>
      <c r="AN158" s="785"/>
      <c r="AO158" s="785"/>
      <c r="AP158" s="785"/>
      <c r="AQ158" s="785"/>
      <c r="AR158" s="785"/>
      <c r="AS158" s="785"/>
      <c r="AT158" s="785"/>
    </row>
    <row r="159" spans="1:46" ht="7.5" customHeight="1">
      <c r="A159" s="753"/>
      <c r="B159" s="753"/>
      <c r="C159" s="753"/>
      <c r="D159" s="753"/>
      <c r="E159" s="753"/>
      <c r="F159" s="753"/>
      <c r="G159" s="753"/>
      <c r="H159" s="753"/>
      <c r="I159" s="753"/>
      <c r="J159" s="753"/>
      <c r="K159" s="753"/>
      <c r="L159" s="753"/>
      <c r="M159" s="753"/>
      <c r="N159" s="753"/>
      <c r="O159" s="753"/>
      <c r="P159" s="753"/>
      <c r="Q159" s="753"/>
      <c r="R159" s="753"/>
      <c r="S159" s="753"/>
      <c r="T159" s="753"/>
      <c r="U159" s="753"/>
      <c r="V159" s="753"/>
      <c r="W159" s="753"/>
      <c r="X159" s="753"/>
      <c r="Y159" s="753"/>
      <c r="Z159" s="753"/>
      <c r="AA159" s="753"/>
      <c r="AB159" s="753"/>
      <c r="AC159" s="753"/>
      <c r="AD159" s="753"/>
      <c r="AE159" s="753"/>
      <c r="AF159" s="753"/>
      <c r="AG159" s="753"/>
      <c r="AH159" s="753"/>
      <c r="AI159" s="753"/>
      <c r="AJ159" s="753"/>
      <c r="AK159" s="753"/>
      <c r="AL159" s="753"/>
      <c r="AM159" s="753"/>
      <c r="AN159" s="753"/>
      <c r="AO159" s="753"/>
      <c r="AP159" s="753"/>
      <c r="AQ159" s="753"/>
      <c r="AR159" s="753"/>
      <c r="AS159" s="753"/>
      <c r="AT159" s="753"/>
    </row>
    <row r="160" spans="1:46" ht="7.5" customHeight="1" thickBot="1">
      <c r="A160" s="754"/>
      <c r="B160" s="754"/>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K160" s="754"/>
      <c r="AL160" s="754"/>
      <c r="AM160" s="754"/>
      <c r="AN160" s="754"/>
      <c r="AO160" s="754"/>
      <c r="AP160" s="754"/>
      <c r="AQ160" s="754"/>
      <c r="AR160" s="754"/>
      <c r="AS160" s="754"/>
      <c r="AT160" s="754"/>
    </row>
    <row r="161" spans="1:46" ht="7.5" customHeight="1">
      <c r="A161" s="755" t="s">
        <v>217</v>
      </c>
      <c r="B161" s="756"/>
      <c r="C161" s="756"/>
      <c r="D161" s="756"/>
      <c r="E161" s="756"/>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60"/>
      <c r="AB161" s="992"/>
      <c r="AC161" s="992"/>
      <c r="AD161" s="992"/>
      <c r="AE161" s="992"/>
      <c r="AF161" s="992"/>
      <c r="AG161" s="992"/>
      <c r="AH161" s="992"/>
      <c r="AI161" s="992"/>
      <c r="AJ161" s="992"/>
      <c r="AK161" s="992"/>
      <c r="AL161" s="992"/>
      <c r="AM161" s="992"/>
      <c r="AN161" s="992"/>
      <c r="AO161" s="992"/>
      <c r="AP161" s="992"/>
      <c r="AQ161" s="992"/>
      <c r="AR161" s="992"/>
      <c r="AS161" s="992"/>
      <c r="AT161" s="993"/>
    </row>
    <row r="162" spans="1:46" ht="7.5" customHeight="1">
      <c r="A162" s="757"/>
      <c r="B162" s="758"/>
      <c r="C162" s="758"/>
      <c r="D162" s="758"/>
      <c r="E162" s="758"/>
      <c r="F162" s="758"/>
      <c r="G162" s="758"/>
      <c r="H162" s="758"/>
      <c r="I162" s="758"/>
      <c r="J162" s="758"/>
      <c r="K162" s="758"/>
      <c r="L162" s="758"/>
      <c r="M162" s="758"/>
      <c r="N162" s="758"/>
      <c r="O162" s="758"/>
      <c r="P162" s="758"/>
      <c r="Q162" s="758"/>
      <c r="R162" s="758"/>
      <c r="S162" s="758"/>
      <c r="T162" s="758"/>
      <c r="U162" s="758"/>
      <c r="V162" s="758"/>
      <c r="W162" s="758"/>
      <c r="X162" s="758"/>
      <c r="Y162" s="758"/>
      <c r="Z162" s="758"/>
      <c r="AA162" s="775"/>
      <c r="AB162" s="775"/>
      <c r="AC162" s="775"/>
      <c r="AD162" s="775"/>
      <c r="AE162" s="775"/>
      <c r="AF162" s="775"/>
      <c r="AG162" s="775"/>
      <c r="AH162" s="775"/>
      <c r="AI162" s="775"/>
      <c r="AJ162" s="775"/>
      <c r="AK162" s="775"/>
      <c r="AL162" s="775"/>
      <c r="AM162" s="775"/>
      <c r="AN162" s="775"/>
      <c r="AO162" s="775"/>
      <c r="AP162" s="775"/>
      <c r="AQ162" s="775"/>
      <c r="AR162" s="775"/>
      <c r="AS162" s="775"/>
      <c r="AT162" s="776"/>
    </row>
    <row r="163" spans="1:46" ht="7.5" customHeight="1">
      <c r="A163" s="757"/>
      <c r="B163" s="758"/>
      <c r="C163" s="758"/>
      <c r="D163" s="758"/>
      <c r="E163" s="758"/>
      <c r="F163" s="758"/>
      <c r="G163" s="758"/>
      <c r="H163" s="758"/>
      <c r="I163" s="758"/>
      <c r="J163" s="758"/>
      <c r="K163" s="758"/>
      <c r="L163" s="758"/>
      <c r="M163" s="758"/>
      <c r="N163" s="758"/>
      <c r="O163" s="758"/>
      <c r="P163" s="758"/>
      <c r="Q163" s="758"/>
      <c r="R163" s="758"/>
      <c r="S163" s="758"/>
      <c r="T163" s="758"/>
      <c r="U163" s="758"/>
      <c r="V163" s="758"/>
      <c r="W163" s="758"/>
      <c r="X163" s="758"/>
      <c r="Y163" s="758"/>
      <c r="Z163" s="758"/>
      <c r="AA163" s="775"/>
      <c r="AB163" s="775"/>
      <c r="AC163" s="775"/>
      <c r="AD163" s="775"/>
      <c r="AE163" s="775"/>
      <c r="AF163" s="775"/>
      <c r="AG163" s="775"/>
      <c r="AH163" s="775"/>
      <c r="AI163" s="775"/>
      <c r="AJ163" s="775"/>
      <c r="AK163" s="775"/>
      <c r="AL163" s="775"/>
      <c r="AM163" s="775"/>
      <c r="AN163" s="775"/>
      <c r="AO163" s="775"/>
      <c r="AP163" s="775"/>
      <c r="AQ163" s="775"/>
      <c r="AR163" s="775"/>
      <c r="AS163" s="775"/>
      <c r="AT163" s="776"/>
    </row>
    <row r="164" spans="1:46" ht="7.5" customHeight="1">
      <c r="A164" s="757"/>
      <c r="B164" s="758"/>
      <c r="C164" s="758"/>
      <c r="D164" s="758"/>
      <c r="E164" s="758"/>
      <c r="F164" s="758"/>
      <c r="G164" s="758"/>
      <c r="H164" s="758"/>
      <c r="I164" s="758"/>
      <c r="J164" s="758"/>
      <c r="K164" s="758"/>
      <c r="L164" s="758"/>
      <c r="M164" s="758"/>
      <c r="N164" s="758"/>
      <c r="O164" s="758"/>
      <c r="P164" s="758"/>
      <c r="Q164" s="758"/>
      <c r="R164" s="758"/>
      <c r="S164" s="758"/>
      <c r="T164" s="758"/>
      <c r="U164" s="758"/>
      <c r="V164" s="758"/>
      <c r="W164" s="758"/>
      <c r="X164" s="758"/>
      <c r="Y164" s="758"/>
      <c r="Z164" s="758"/>
      <c r="AA164" s="775"/>
      <c r="AB164" s="775"/>
      <c r="AC164" s="775"/>
      <c r="AD164" s="775"/>
      <c r="AE164" s="775"/>
      <c r="AF164" s="775"/>
      <c r="AG164" s="775"/>
      <c r="AH164" s="775"/>
      <c r="AI164" s="775"/>
      <c r="AJ164" s="775"/>
      <c r="AK164" s="775"/>
      <c r="AL164" s="775"/>
      <c r="AM164" s="775"/>
      <c r="AN164" s="775"/>
      <c r="AO164" s="775"/>
      <c r="AP164" s="775"/>
      <c r="AQ164" s="775"/>
      <c r="AR164" s="775"/>
      <c r="AS164" s="775"/>
      <c r="AT164" s="776"/>
    </row>
    <row r="165" spans="1:46" ht="7.5" customHeight="1">
      <c r="A165" s="757"/>
      <c r="B165" s="758"/>
      <c r="C165" s="758"/>
      <c r="D165" s="758"/>
      <c r="E165" s="758"/>
      <c r="F165" s="758"/>
      <c r="G165" s="758"/>
      <c r="H165" s="758"/>
      <c r="I165" s="758"/>
      <c r="J165" s="758"/>
      <c r="K165" s="758"/>
      <c r="L165" s="758"/>
      <c r="M165" s="758"/>
      <c r="N165" s="758"/>
      <c r="O165" s="758"/>
      <c r="P165" s="758"/>
      <c r="Q165" s="758"/>
      <c r="R165" s="758"/>
      <c r="S165" s="758"/>
      <c r="T165" s="758"/>
      <c r="U165" s="758"/>
      <c r="V165" s="758"/>
      <c r="W165" s="758"/>
      <c r="X165" s="758"/>
      <c r="Y165" s="758"/>
      <c r="Z165" s="758"/>
      <c r="AA165" s="762"/>
      <c r="AB165" s="762"/>
      <c r="AC165" s="762"/>
      <c r="AD165" s="762"/>
      <c r="AE165" s="762"/>
      <c r="AF165" s="762"/>
      <c r="AG165" s="762"/>
      <c r="AH165" s="762"/>
      <c r="AI165" s="762"/>
      <c r="AJ165" s="762"/>
      <c r="AK165" s="762"/>
      <c r="AL165" s="762"/>
      <c r="AM165" s="762"/>
      <c r="AN165" s="762"/>
      <c r="AO165" s="762"/>
      <c r="AP165" s="762"/>
      <c r="AQ165" s="762"/>
      <c r="AR165" s="762"/>
      <c r="AS165" s="762"/>
      <c r="AT165" s="997"/>
    </row>
    <row r="166" spans="1:46" ht="7.5" customHeight="1">
      <c r="A166" s="757" t="s">
        <v>158</v>
      </c>
      <c r="B166" s="758"/>
      <c r="C166" s="758"/>
      <c r="D166" s="758"/>
      <c r="E166" s="758"/>
      <c r="F166" s="758"/>
      <c r="G166" s="758"/>
      <c r="H166" s="758"/>
      <c r="I166" s="758"/>
      <c r="J166" s="758"/>
      <c r="K166" s="758"/>
      <c r="L166" s="758"/>
      <c r="M166" s="758"/>
      <c r="N166" s="758"/>
      <c r="O166" s="758"/>
      <c r="P166" s="758"/>
      <c r="Q166" s="758"/>
      <c r="R166" s="758"/>
      <c r="S166" s="758"/>
      <c r="T166" s="758"/>
      <c r="U166" s="758"/>
      <c r="V166" s="758"/>
      <c r="W166" s="758"/>
      <c r="X166" s="758"/>
      <c r="Y166" s="758"/>
      <c r="Z166" s="758"/>
      <c r="AA166" s="762"/>
      <c r="AB166" s="762"/>
      <c r="AC166" s="762"/>
      <c r="AD166" s="762"/>
      <c r="AE166" s="762"/>
      <c r="AF166" s="762"/>
      <c r="AG166" s="762"/>
      <c r="AH166" s="762"/>
      <c r="AI166" s="762"/>
      <c r="AJ166" s="762"/>
      <c r="AK166" s="762"/>
      <c r="AL166" s="762"/>
      <c r="AM166" s="762"/>
      <c r="AN166" s="762"/>
      <c r="AO166" s="762"/>
      <c r="AP166" s="762"/>
      <c r="AQ166" s="762"/>
      <c r="AR166" s="762"/>
      <c r="AS166" s="762"/>
      <c r="AT166" s="997"/>
    </row>
    <row r="167" spans="1:46" ht="7.5" customHeight="1">
      <c r="A167" s="757"/>
      <c r="B167" s="758"/>
      <c r="C167" s="758"/>
      <c r="D167" s="758"/>
      <c r="E167" s="758"/>
      <c r="F167" s="758"/>
      <c r="G167" s="758"/>
      <c r="H167" s="758"/>
      <c r="I167" s="758"/>
      <c r="J167" s="758"/>
      <c r="K167" s="758"/>
      <c r="L167" s="758"/>
      <c r="M167" s="758"/>
      <c r="N167" s="758"/>
      <c r="O167" s="758"/>
      <c r="P167" s="758"/>
      <c r="Q167" s="758"/>
      <c r="R167" s="758"/>
      <c r="S167" s="758"/>
      <c r="T167" s="758"/>
      <c r="U167" s="758"/>
      <c r="V167" s="758"/>
      <c r="W167" s="758"/>
      <c r="X167" s="758"/>
      <c r="Y167" s="758"/>
      <c r="Z167" s="758"/>
      <c r="AA167" s="978"/>
      <c r="AB167" s="978"/>
      <c r="AC167" s="978"/>
      <c r="AD167" s="978"/>
      <c r="AE167" s="978"/>
      <c r="AF167" s="978"/>
      <c r="AG167" s="978"/>
      <c r="AH167" s="978"/>
      <c r="AI167" s="978"/>
      <c r="AJ167" s="978"/>
      <c r="AK167" s="978"/>
      <c r="AL167" s="978"/>
      <c r="AM167" s="978"/>
      <c r="AN167" s="978"/>
      <c r="AO167" s="978"/>
      <c r="AP167" s="978"/>
      <c r="AQ167" s="978"/>
      <c r="AR167" s="978"/>
      <c r="AS167" s="978"/>
      <c r="AT167" s="999"/>
    </row>
    <row r="168" spans="1:46" ht="7.5" customHeight="1">
      <c r="A168" s="757"/>
      <c r="B168" s="758"/>
      <c r="C168" s="758"/>
      <c r="D168" s="758"/>
      <c r="E168" s="758"/>
      <c r="F168" s="758"/>
      <c r="G168" s="758"/>
      <c r="H168" s="758"/>
      <c r="I168" s="758"/>
      <c r="J168" s="758"/>
      <c r="K168" s="758"/>
      <c r="L168" s="758"/>
      <c r="M168" s="758"/>
      <c r="N168" s="758"/>
      <c r="O168" s="758"/>
      <c r="P168" s="758"/>
      <c r="Q168" s="758"/>
      <c r="R168" s="758"/>
      <c r="S168" s="758"/>
      <c r="T168" s="758"/>
      <c r="U168" s="758"/>
      <c r="V168" s="758"/>
      <c r="W168" s="758"/>
      <c r="X168" s="758"/>
      <c r="Y168" s="758"/>
      <c r="Z168" s="758"/>
      <c r="AA168" s="978"/>
      <c r="AB168" s="978"/>
      <c r="AC168" s="978"/>
      <c r="AD168" s="978"/>
      <c r="AE168" s="978"/>
      <c r="AF168" s="978"/>
      <c r="AG168" s="978"/>
      <c r="AH168" s="978"/>
      <c r="AI168" s="978"/>
      <c r="AJ168" s="978"/>
      <c r="AK168" s="978"/>
      <c r="AL168" s="978"/>
      <c r="AM168" s="978"/>
      <c r="AN168" s="978"/>
      <c r="AO168" s="978"/>
      <c r="AP168" s="978"/>
      <c r="AQ168" s="978"/>
      <c r="AR168" s="978"/>
      <c r="AS168" s="978"/>
      <c r="AT168" s="999"/>
    </row>
    <row r="169" spans="1:46" ht="7.5" customHeight="1" thickBot="1">
      <c r="A169" s="780"/>
      <c r="B169" s="781"/>
      <c r="C169" s="781"/>
      <c r="D169" s="781"/>
      <c r="E169" s="781"/>
      <c r="F169" s="781"/>
      <c r="G169" s="781"/>
      <c r="H169" s="781"/>
      <c r="I169" s="781"/>
      <c r="J169" s="781"/>
      <c r="K169" s="781"/>
      <c r="L169" s="781"/>
      <c r="M169" s="781"/>
      <c r="N169" s="781"/>
      <c r="O169" s="781"/>
      <c r="P169" s="781"/>
      <c r="Q169" s="781"/>
      <c r="R169" s="781"/>
      <c r="S169" s="781"/>
      <c r="T169" s="781"/>
      <c r="U169" s="781"/>
      <c r="V169" s="781"/>
      <c r="W169" s="781"/>
      <c r="X169" s="781"/>
      <c r="Y169" s="781"/>
      <c r="Z169" s="781"/>
      <c r="AA169" s="998"/>
      <c r="AB169" s="998"/>
      <c r="AC169" s="998"/>
      <c r="AD169" s="998"/>
      <c r="AE169" s="998"/>
      <c r="AF169" s="998"/>
      <c r="AG169" s="998"/>
      <c r="AH169" s="998"/>
      <c r="AI169" s="998"/>
      <c r="AJ169" s="998"/>
      <c r="AK169" s="998"/>
      <c r="AL169" s="998"/>
      <c r="AM169" s="998"/>
      <c r="AN169" s="998"/>
      <c r="AO169" s="998"/>
      <c r="AP169" s="998"/>
      <c r="AQ169" s="998"/>
      <c r="AR169" s="998"/>
      <c r="AS169" s="998"/>
      <c r="AT169" s="1000"/>
    </row>
    <row r="170" spans="1:46" ht="7.5" customHeight="1">
      <c r="A170" s="754"/>
      <c r="B170" s="754"/>
      <c r="C170" s="754"/>
      <c r="D170" s="754"/>
      <c r="E170" s="754"/>
      <c r="F170" s="754"/>
      <c r="G170" s="754"/>
      <c r="H170" s="754"/>
      <c r="I170" s="754"/>
      <c r="J170" s="754"/>
      <c r="K170" s="754"/>
      <c r="L170" s="754"/>
      <c r="M170" s="754"/>
      <c r="N170" s="754"/>
      <c r="O170" s="754"/>
      <c r="P170" s="754"/>
      <c r="Q170" s="754"/>
      <c r="R170" s="754"/>
      <c r="S170" s="754"/>
      <c r="T170" s="754"/>
      <c r="U170" s="754"/>
      <c r="V170" s="754"/>
      <c r="W170" s="754"/>
      <c r="X170" s="754"/>
      <c r="Y170" s="754"/>
      <c r="Z170" s="754"/>
      <c r="AA170" s="754"/>
      <c r="AB170" s="754"/>
      <c r="AC170" s="754"/>
      <c r="AD170" s="754"/>
      <c r="AE170" s="754"/>
      <c r="AF170" s="754"/>
      <c r="AG170" s="754"/>
      <c r="AH170" s="754"/>
      <c r="AI170" s="754"/>
      <c r="AJ170" s="754"/>
      <c r="AK170" s="754"/>
      <c r="AL170" s="754"/>
      <c r="AM170" s="754"/>
      <c r="AN170" s="754"/>
      <c r="AO170" s="754"/>
      <c r="AP170" s="754"/>
      <c r="AQ170" s="754"/>
      <c r="AR170" s="754"/>
      <c r="AS170" s="754"/>
      <c r="AT170" s="754"/>
    </row>
    <row r="172" spans="1:46" ht="7.5" customHeight="1">
      <c r="A172" s="1002" t="s">
        <v>218</v>
      </c>
      <c r="B172" s="1002"/>
      <c r="C172" s="1002"/>
      <c r="D172" s="1002"/>
      <c r="E172" s="1002"/>
      <c r="F172" s="1002"/>
      <c r="G172" s="1002"/>
      <c r="H172" s="1002"/>
      <c r="I172" s="1002"/>
      <c r="J172" s="1002"/>
      <c r="K172" s="1002"/>
      <c r="L172" s="1002"/>
      <c r="M172" s="1002"/>
      <c r="N172" s="1002"/>
      <c r="O172" s="1002"/>
      <c r="P172" s="1002"/>
      <c r="Q172" s="1002"/>
      <c r="R172" s="1002"/>
      <c r="S172" s="1002"/>
      <c r="T172" s="1002"/>
      <c r="U172" s="1002"/>
      <c r="V172" s="1002"/>
      <c r="W172" s="1002"/>
      <c r="X172" s="1002"/>
      <c r="Y172" s="1002"/>
      <c r="Z172" s="1002"/>
      <c r="AA172" s="1002"/>
      <c r="AB172" s="1002"/>
      <c r="AC172" s="1002"/>
      <c r="AD172" s="1002"/>
      <c r="AE172" s="1002"/>
      <c r="AF172" s="1002"/>
      <c r="AG172" s="1002"/>
      <c r="AH172" s="1002"/>
      <c r="AI172" s="1002"/>
      <c r="AJ172" s="1002"/>
      <c r="AK172" s="1002"/>
      <c r="AL172" s="1002"/>
      <c r="AM172" s="1002"/>
      <c r="AN172" s="1002"/>
      <c r="AO172" s="1002"/>
      <c r="AP172" s="1002"/>
      <c r="AQ172" s="1002"/>
      <c r="AR172" s="1002"/>
      <c r="AS172" s="1002"/>
    </row>
    <row r="173" spans="1:46" ht="7.5" customHeight="1">
      <c r="A173" s="1002"/>
      <c r="B173" s="1002"/>
      <c r="C173" s="1002"/>
      <c r="D173" s="1002"/>
      <c r="E173" s="1002"/>
      <c r="F173" s="1002"/>
      <c r="G173" s="1002"/>
      <c r="H173" s="1002"/>
      <c r="I173" s="1002"/>
      <c r="J173" s="1002"/>
      <c r="K173" s="1002"/>
      <c r="L173" s="1002"/>
      <c r="M173" s="1002"/>
      <c r="N173" s="1002"/>
      <c r="O173" s="1002"/>
      <c r="P173" s="1002"/>
      <c r="Q173" s="1002"/>
      <c r="R173" s="1002"/>
      <c r="S173" s="1002"/>
      <c r="T173" s="1002"/>
      <c r="U173" s="1002"/>
      <c r="V173" s="1002"/>
      <c r="W173" s="1002"/>
      <c r="X173" s="1002"/>
      <c r="Y173" s="1002"/>
      <c r="Z173" s="1002"/>
      <c r="AA173" s="1002"/>
      <c r="AB173" s="1002"/>
      <c r="AC173" s="1002"/>
      <c r="AD173" s="1002"/>
      <c r="AE173" s="1002"/>
      <c r="AF173" s="1002"/>
      <c r="AG173" s="1002"/>
      <c r="AH173" s="1002"/>
      <c r="AI173" s="1002"/>
      <c r="AJ173" s="1002"/>
      <c r="AK173" s="1002"/>
      <c r="AL173" s="1002"/>
      <c r="AM173" s="1002"/>
      <c r="AN173" s="1002"/>
      <c r="AO173" s="1002"/>
      <c r="AP173" s="1002"/>
      <c r="AQ173" s="1002"/>
      <c r="AR173" s="1002"/>
      <c r="AS173" s="1002"/>
    </row>
    <row r="175" spans="1:46" ht="7.5" customHeight="1">
      <c r="A175" s="994" t="s">
        <v>219</v>
      </c>
      <c r="B175" s="1001" t="s">
        <v>220</v>
      </c>
      <c r="C175" s="996"/>
      <c r="D175" s="996"/>
      <c r="E175" s="996"/>
      <c r="F175" s="996"/>
      <c r="G175" s="996"/>
      <c r="H175" s="996"/>
      <c r="I175" s="996"/>
      <c r="J175" s="996"/>
      <c r="K175" s="996"/>
      <c r="L175" s="996"/>
      <c r="M175" s="996"/>
      <c r="N175" s="996"/>
      <c r="O175" s="996"/>
      <c r="P175" s="996"/>
      <c r="Q175" s="996"/>
      <c r="R175" s="996"/>
      <c r="S175" s="996"/>
      <c r="T175" s="996"/>
      <c r="U175" s="996"/>
      <c r="V175" s="996"/>
      <c r="W175" s="996"/>
      <c r="X175" s="996"/>
      <c r="Y175" s="996"/>
      <c r="Z175" s="996"/>
      <c r="AA175" s="996"/>
      <c r="AB175" s="996"/>
      <c r="AC175" s="996"/>
      <c r="AD175" s="996"/>
      <c r="AE175" s="996"/>
      <c r="AF175" s="996"/>
      <c r="AG175" s="996"/>
      <c r="AH175" s="996"/>
      <c r="AI175" s="996"/>
      <c r="AJ175" s="996"/>
      <c r="AK175" s="996"/>
      <c r="AL175" s="996"/>
      <c r="AM175" s="996"/>
      <c r="AN175" s="996"/>
      <c r="AO175" s="996"/>
      <c r="AP175" s="996"/>
      <c r="AQ175" s="996"/>
      <c r="AR175" s="996"/>
      <c r="AS175" s="996"/>
    </row>
    <row r="176" spans="1:46" ht="7.5" customHeight="1">
      <c r="A176" s="754"/>
      <c r="B176" s="996"/>
      <c r="C176" s="996"/>
      <c r="D176" s="996"/>
      <c r="E176" s="996"/>
      <c r="F176" s="996"/>
      <c r="G176" s="996"/>
      <c r="H176" s="996"/>
      <c r="I176" s="996"/>
      <c r="J176" s="996"/>
      <c r="K176" s="996"/>
      <c r="L176" s="996"/>
      <c r="M176" s="996"/>
      <c r="N176" s="996"/>
      <c r="O176" s="996"/>
      <c r="P176" s="996"/>
      <c r="Q176" s="996"/>
      <c r="R176" s="996"/>
      <c r="S176" s="996"/>
      <c r="T176" s="996"/>
      <c r="U176" s="996"/>
      <c r="V176" s="996"/>
      <c r="W176" s="996"/>
      <c r="X176" s="996"/>
      <c r="Y176" s="996"/>
      <c r="Z176" s="996"/>
      <c r="AA176" s="996"/>
      <c r="AB176" s="996"/>
      <c r="AC176" s="996"/>
      <c r="AD176" s="996"/>
      <c r="AE176" s="996"/>
      <c r="AF176" s="996"/>
      <c r="AG176" s="996"/>
      <c r="AH176" s="996"/>
      <c r="AI176" s="996"/>
      <c r="AJ176" s="996"/>
      <c r="AK176" s="996"/>
      <c r="AL176" s="996"/>
      <c r="AM176" s="996"/>
      <c r="AN176" s="996"/>
      <c r="AO176" s="996"/>
      <c r="AP176" s="996"/>
      <c r="AQ176" s="996"/>
      <c r="AR176" s="996"/>
      <c r="AS176" s="996"/>
    </row>
    <row r="177" spans="1:46" ht="7.5" customHeight="1">
      <c r="A177" s="994" t="s">
        <v>219</v>
      </c>
      <c r="B177" s="995" t="s">
        <v>221</v>
      </c>
      <c r="C177" s="996"/>
      <c r="D177" s="996"/>
      <c r="E177" s="996"/>
      <c r="F177" s="996"/>
      <c r="G177" s="996"/>
      <c r="H177" s="996"/>
      <c r="I177" s="996"/>
      <c r="J177" s="996"/>
      <c r="K177" s="996"/>
      <c r="L177" s="996"/>
      <c r="M177" s="996"/>
      <c r="N177" s="996"/>
      <c r="O177" s="996"/>
      <c r="P177" s="996"/>
      <c r="Q177" s="996"/>
      <c r="R177" s="996"/>
      <c r="S177" s="996"/>
      <c r="T177" s="996"/>
      <c r="U177" s="996"/>
      <c r="V177" s="996"/>
      <c r="W177" s="996"/>
      <c r="X177" s="996"/>
      <c r="Y177" s="996"/>
      <c r="Z177" s="996"/>
      <c r="AA177" s="996"/>
      <c r="AB177" s="996"/>
      <c r="AC177" s="996"/>
      <c r="AD177" s="996"/>
      <c r="AE177" s="996"/>
      <c r="AF177" s="996"/>
      <c r="AG177" s="996"/>
      <c r="AH177" s="996"/>
      <c r="AI177" s="996"/>
      <c r="AJ177" s="996"/>
      <c r="AK177" s="996"/>
      <c r="AL177" s="996"/>
      <c r="AM177" s="996"/>
      <c r="AN177" s="996"/>
      <c r="AO177" s="996"/>
      <c r="AP177" s="996"/>
      <c r="AQ177" s="996"/>
      <c r="AR177" s="996"/>
      <c r="AS177" s="996"/>
    </row>
    <row r="178" spans="1:46" ht="7.5" customHeight="1">
      <c r="A178" s="754"/>
      <c r="B178" s="996"/>
      <c r="C178" s="996"/>
      <c r="D178" s="996"/>
      <c r="E178" s="996"/>
      <c r="F178" s="996"/>
      <c r="G178" s="996"/>
      <c r="H178" s="996"/>
      <c r="I178" s="996"/>
      <c r="J178" s="996"/>
      <c r="K178" s="996"/>
      <c r="L178" s="996"/>
      <c r="M178" s="996"/>
      <c r="N178" s="996"/>
      <c r="O178" s="996"/>
      <c r="P178" s="996"/>
      <c r="Q178" s="996"/>
      <c r="R178" s="996"/>
      <c r="S178" s="996"/>
      <c r="T178" s="996"/>
      <c r="U178" s="996"/>
      <c r="V178" s="996"/>
      <c r="W178" s="996"/>
      <c r="X178" s="996"/>
      <c r="Y178" s="996"/>
      <c r="Z178" s="996"/>
      <c r="AA178" s="996"/>
      <c r="AB178" s="996"/>
      <c r="AC178" s="996"/>
      <c r="AD178" s="996"/>
      <c r="AE178" s="996"/>
      <c r="AF178" s="996"/>
      <c r="AG178" s="996"/>
      <c r="AH178" s="996"/>
      <c r="AI178" s="996"/>
      <c r="AJ178" s="996"/>
      <c r="AK178" s="996"/>
      <c r="AL178" s="996"/>
      <c r="AM178" s="996"/>
      <c r="AN178" s="996"/>
      <c r="AO178" s="996"/>
      <c r="AP178" s="996"/>
      <c r="AQ178" s="996"/>
      <c r="AR178" s="996"/>
      <c r="AS178" s="996"/>
    </row>
    <row r="179" spans="1:46" ht="7.5" customHeight="1">
      <c r="B179" s="996"/>
      <c r="C179" s="996"/>
      <c r="D179" s="996"/>
      <c r="E179" s="996"/>
      <c r="F179" s="996"/>
      <c r="G179" s="996"/>
      <c r="H179" s="996"/>
      <c r="I179" s="996"/>
      <c r="J179" s="996"/>
      <c r="K179" s="996"/>
      <c r="L179" s="996"/>
      <c r="M179" s="996"/>
      <c r="N179" s="996"/>
      <c r="O179" s="996"/>
      <c r="P179" s="996"/>
      <c r="Q179" s="996"/>
      <c r="R179" s="996"/>
      <c r="S179" s="996"/>
      <c r="T179" s="996"/>
      <c r="U179" s="996"/>
      <c r="V179" s="996"/>
      <c r="W179" s="996"/>
      <c r="X179" s="996"/>
      <c r="Y179" s="996"/>
      <c r="Z179" s="996"/>
      <c r="AA179" s="996"/>
      <c r="AB179" s="996"/>
      <c r="AC179" s="996"/>
      <c r="AD179" s="996"/>
      <c r="AE179" s="996"/>
      <c r="AF179" s="996"/>
      <c r="AG179" s="996"/>
      <c r="AH179" s="996"/>
      <c r="AI179" s="996"/>
      <c r="AJ179" s="996"/>
      <c r="AK179" s="996"/>
      <c r="AL179" s="996"/>
      <c r="AM179" s="996"/>
      <c r="AN179" s="996"/>
      <c r="AO179" s="996"/>
      <c r="AP179" s="996"/>
      <c r="AQ179" s="996"/>
      <c r="AR179" s="996"/>
      <c r="AS179" s="996"/>
    </row>
    <row r="180" spans="1:46" ht="7.5" customHeight="1">
      <c r="B180" s="996"/>
      <c r="C180" s="996"/>
      <c r="D180" s="996"/>
      <c r="E180" s="996"/>
      <c r="F180" s="996"/>
      <c r="G180" s="996"/>
      <c r="H180" s="996"/>
      <c r="I180" s="996"/>
      <c r="J180" s="996"/>
      <c r="K180" s="996"/>
      <c r="L180" s="996"/>
      <c r="M180" s="996"/>
      <c r="N180" s="996"/>
      <c r="O180" s="996"/>
      <c r="P180" s="996"/>
      <c r="Q180" s="996"/>
      <c r="R180" s="996"/>
      <c r="S180" s="996"/>
      <c r="T180" s="996"/>
      <c r="U180" s="996"/>
      <c r="V180" s="996"/>
      <c r="W180" s="996"/>
      <c r="X180" s="996"/>
      <c r="Y180" s="996"/>
      <c r="Z180" s="996"/>
      <c r="AA180" s="996"/>
      <c r="AB180" s="996"/>
      <c r="AC180" s="996"/>
      <c r="AD180" s="996"/>
      <c r="AE180" s="996"/>
      <c r="AF180" s="996"/>
      <c r="AG180" s="996"/>
      <c r="AH180" s="996"/>
      <c r="AI180" s="996"/>
      <c r="AJ180" s="996"/>
      <c r="AK180" s="996"/>
      <c r="AL180" s="996"/>
      <c r="AM180" s="996"/>
      <c r="AN180" s="996"/>
      <c r="AO180" s="996"/>
      <c r="AP180" s="996"/>
      <c r="AQ180" s="996"/>
      <c r="AR180" s="996"/>
      <c r="AS180" s="996"/>
    </row>
    <row r="181" spans="1:46" ht="7.5" customHeight="1">
      <c r="A181" s="994" t="s">
        <v>219</v>
      </c>
      <c r="B181" s="995" t="s">
        <v>222</v>
      </c>
      <c r="C181" s="996"/>
      <c r="D181" s="996"/>
      <c r="E181" s="996"/>
      <c r="F181" s="996"/>
      <c r="G181" s="996"/>
      <c r="H181" s="996"/>
      <c r="I181" s="996"/>
      <c r="J181" s="996"/>
      <c r="K181" s="996"/>
      <c r="L181" s="996"/>
      <c r="M181" s="996"/>
      <c r="N181" s="996"/>
      <c r="O181" s="996"/>
      <c r="P181" s="996"/>
      <c r="Q181" s="996"/>
      <c r="R181" s="996"/>
      <c r="S181" s="996"/>
      <c r="T181" s="996"/>
      <c r="U181" s="996"/>
      <c r="V181" s="996"/>
      <c r="W181" s="996"/>
      <c r="X181" s="996"/>
      <c r="Y181" s="996"/>
      <c r="Z181" s="996"/>
      <c r="AA181" s="996"/>
      <c r="AB181" s="996"/>
      <c r="AC181" s="996"/>
      <c r="AD181" s="996"/>
      <c r="AE181" s="996"/>
      <c r="AF181" s="996"/>
      <c r="AG181" s="996"/>
      <c r="AH181" s="996"/>
      <c r="AI181" s="996"/>
      <c r="AJ181" s="996"/>
      <c r="AK181" s="996"/>
      <c r="AL181" s="996"/>
      <c r="AM181" s="996"/>
      <c r="AN181" s="996"/>
      <c r="AO181" s="996"/>
      <c r="AP181" s="996"/>
      <c r="AQ181" s="996"/>
      <c r="AR181" s="996"/>
      <c r="AS181" s="996"/>
    </row>
    <row r="182" spans="1:46" ht="7.5" customHeight="1">
      <c r="A182" s="754"/>
      <c r="B182" s="996"/>
      <c r="C182" s="996"/>
      <c r="D182" s="996"/>
      <c r="E182" s="996"/>
      <c r="F182" s="996"/>
      <c r="G182" s="996"/>
      <c r="H182" s="996"/>
      <c r="I182" s="996"/>
      <c r="J182" s="996"/>
      <c r="K182" s="996"/>
      <c r="L182" s="996"/>
      <c r="M182" s="996"/>
      <c r="N182" s="996"/>
      <c r="O182" s="996"/>
      <c r="P182" s="996"/>
      <c r="Q182" s="996"/>
      <c r="R182" s="996"/>
      <c r="S182" s="996"/>
      <c r="T182" s="996"/>
      <c r="U182" s="996"/>
      <c r="V182" s="996"/>
      <c r="W182" s="996"/>
      <c r="X182" s="996"/>
      <c r="Y182" s="996"/>
      <c r="Z182" s="996"/>
      <c r="AA182" s="996"/>
      <c r="AB182" s="996"/>
      <c r="AC182" s="996"/>
      <c r="AD182" s="996"/>
      <c r="AE182" s="996"/>
      <c r="AF182" s="996"/>
      <c r="AG182" s="996"/>
      <c r="AH182" s="996"/>
      <c r="AI182" s="996"/>
      <c r="AJ182" s="996"/>
      <c r="AK182" s="996"/>
      <c r="AL182" s="996"/>
      <c r="AM182" s="996"/>
      <c r="AN182" s="996"/>
      <c r="AO182" s="996"/>
      <c r="AP182" s="996"/>
      <c r="AQ182" s="996"/>
      <c r="AR182" s="996"/>
      <c r="AS182" s="996"/>
    </row>
    <row r="183" spans="1:46" ht="7.5" customHeight="1">
      <c r="B183" s="996"/>
      <c r="C183" s="996"/>
      <c r="D183" s="996"/>
      <c r="E183" s="996"/>
      <c r="F183" s="996"/>
      <c r="G183" s="996"/>
      <c r="H183" s="996"/>
      <c r="I183" s="996"/>
      <c r="J183" s="996"/>
      <c r="K183" s="996"/>
      <c r="L183" s="996"/>
      <c r="M183" s="996"/>
      <c r="N183" s="996"/>
      <c r="O183" s="996"/>
      <c r="P183" s="996"/>
      <c r="Q183" s="996"/>
      <c r="R183" s="996"/>
      <c r="S183" s="996"/>
      <c r="T183" s="996"/>
      <c r="U183" s="996"/>
      <c r="V183" s="996"/>
      <c r="W183" s="996"/>
      <c r="X183" s="996"/>
      <c r="Y183" s="996"/>
      <c r="Z183" s="996"/>
      <c r="AA183" s="996"/>
      <c r="AB183" s="996"/>
      <c r="AC183" s="996"/>
      <c r="AD183" s="996"/>
      <c r="AE183" s="996"/>
      <c r="AF183" s="996"/>
      <c r="AG183" s="996"/>
      <c r="AH183" s="996"/>
      <c r="AI183" s="996"/>
      <c r="AJ183" s="996"/>
      <c r="AK183" s="996"/>
      <c r="AL183" s="996"/>
      <c r="AM183" s="996"/>
      <c r="AN183" s="996"/>
      <c r="AO183" s="996"/>
      <c r="AP183" s="996"/>
      <c r="AQ183" s="996"/>
      <c r="AR183" s="996"/>
      <c r="AS183" s="996"/>
    </row>
    <row r="184" spans="1:46" ht="7.5" customHeight="1">
      <c r="B184" s="996"/>
      <c r="C184" s="996"/>
      <c r="D184" s="996"/>
      <c r="E184" s="996"/>
      <c r="F184" s="996"/>
      <c r="G184" s="996"/>
      <c r="H184" s="996"/>
      <c r="I184" s="996"/>
      <c r="J184" s="996"/>
      <c r="K184" s="996"/>
      <c r="L184" s="996"/>
      <c r="M184" s="996"/>
      <c r="N184" s="996"/>
      <c r="O184" s="996"/>
      <c r="P184" s="996"/>
      <c r="Q184" s="996"/>
      <c r="R184" s="996"/>
      <c r="S184" s="996"/>
      <c r="T184" s="996"/>
      <c r="U184" s="996"/>
      <c r="V184" s="996"/>
      <c r="W184" s="996"/>
      <c r="X184" s="996"/>
      <c r="Y184" s="996"/>
      <c r="Z184" s="996"/>
      <c r="AA184" s="996"/>
      <c r="AB184" s="996"/>
      <c r="AC184" s="996"/>
      <c r="AD184" s="996"/>
      <c r="AE184" s="996"/>
      <c r="AF184" s="996"/>
      <c r="AG184" s="996"/>
      <c r="AH184" s="996"/>
      <c r="AI184" s="996"/>
      <c r="AJ184" s="996"/>
      <c r="AK184" s="996"/>
      <c r="AL184" s="996"/>
      <c r="AM184" s="996"/>
      <c r="AN184" s="996"/>
      <c r="AO184" s="996"/>
      <c r="AP184" s="996"/>
      <c r="AQ184" s="996"/>
      <c r="AR184" s="996"/>
      <c r="AS184" s="996"/>
    </row>
    <row r="188" spans="1:46" ht="7.5" customHeight="1">
      <c r="A188" s="1002" t="s">
        <v>223</v>
      </c>
      <c r="B188" s="1002"/>
      <c r="C188" s="1002"/>
      <c r="D188" s="1002"/>
      <c r="E188" s="1002"/>
      <c r="F188" s="1002"/>
      <c r="G188" s="1002"/>
      <c r="H188" s="1002"/>
      <c r="I188" s="1002"/>
      <c r="J188" s="1002"/>
      <c r="K188" s="1002"/>
      <c r="L188" s="1002"/>
      <c r="M188" s="1002"/>
      <c r="N188" s="1002"/>
      <c r="O188" s="1002"/>
      <c r="P188" s="1002"/>
      <c r="Q188" s="1002"/>
      <c r="R188" s="1002"/>
      <c r="S188" s="1002"/>
      <c r="T188" s="1002"/>
      <c r="U188" s="1002"/>
      <c r="V188" s="1002"/>
      <c r="W188" s="1002"/>
      <c r="X188" s="1002"/>
      <c r="Y188" s="1002"/>
      <c r="Z188" s="1002"/>
      <c r="AA188" s="1002"/>
      <c r="AB188" s="1002"/>
      <c r="AC188" s="1002"/>
      <c r="AD188" s="1002"/>
      <c r="AE188" s="1002"/>
      <c r="AF188" s="1002"/>
      <c r="AG188" s="1002"/>
      <c r="AH188" s="1002"/>
      <c r="AI188" s="1002"/>
      <c r="AJ188" s="1002"/>
      <c r="AK188" s="1002"/>
      <c r="AL188" s="1002"/>
      <c r="AM188" s="1002"/>
      <c r="AN188" s="1002"/>
      <c r="AO188" s="1002"/>
      <c r="AP188" s="1002"/>
      <c r="AQ188" s="1002"/>
      <c r="AR188" s="1002"/>
      <c r="AS188" s="1002"/>
      <c r="AT188" s="1002"/>
    </row>
    <row r="189" spans="1:46" ht="7.5" customHeight="1">
      <c r="A189" s="1002"/>
      <c r="B189" s="1002"/>
      <c r="C189" s="1002"/>
      <c r="D189" s="1002"/>
      <c r="E189" s="1002"/>
      <c r="F189" s="1002"/>
      <c r="G189" s="1002"/>
      <c r="H189" s="1002"/>
      <c r="I189" s="1002"/>
      <c r="J189" s="1002"/>
      <c r="K189" s="1002"/>
      <c r="L189" s="1002"/>
      <c r="M189" s="1002"/>
      <c r="N189" s="1002"/>
      <c r="O189" s="1002"/>
      <c r="P189" s="1002"/>
      <c r="Q189" s="1002"/>
      <c r="R189" s="1002"/>
      <c r="S189" s="1002"/>
      <c r="T189" s="1002"/>
      <c r="U189" s="1002"/>
      <c r="V189" s="1002"/>
      <c r="W189" s="1002"/>
      <c r="X189" s="1002"/>
      <c r="Y189" s="1002"/>
      <c r="Z189" s="1002"/>
      <c r="AA189" s="1002"/>
      <c r="AB189" s="1002"/>
      <c r="AC189" s="1002"/>
      <c r="AD189" s="1002"/>
      <c r="AE189" s="1002"/>
      <c r="AF189" s="1002"/>
      <c r="AG189" s="1002"/>
      <c r="AH189" s="1002"/>
      <c r="AI189" s="1002"/>
      <c r="AJ189" s="1002"/>
      <c r="AK189" s="1002"/>
      <c r="AL189" s="1002"/>
      <c r="AM189" s="1002"/>
      <c r="AN189" s="1002"/>
      <c r="AO189" s="1002"/>
      <c r="AP189" s="1002"/>
      <c r="AQ189" s="1002"/>
      <c r="AR189" s="1002"/>
      <c r="AS189" s="1002"/>
      <c r="AT189" s="1002"/>
    </row>
    <row r="190" spans="1:46" ht="7.5" customHeight="1">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row>
    <row r="191" spans="1:46" ht="7.5" customHeight="1">
      <c r="A191" s="994" t="s">
        <v>219</v>
      </c>
      <c r="B191" s="1001" t="s">
        <v>224</v>
      </c>
      <c r="C191" s="996"/>
      <c r="D191" s="996"/>
      <c r="E191" s="996"/>
      <c r="F191" s="996"/>
      <c r="G191" s="996"/>
      <c r="H191" s="996"/>
      <c r="I191" s="996"/>
      <c r="J191" s="996"/>
      <c r="K191" s="996"/>
      <c r="L191" s="996"/>
      <c r="M191" s="996"/>
      <c r="N191" s="996"/>
      <c r="O191" s="996"/>
      <c r="P191" s="996"/>
      <c r="Q191" s="996"/>
      <c r="R191" s="996"/>
      <c r="S191" s="996"/>
      <c r="T191" s="996"/>
      <c r="U191" s="996"/>
      <c r="V191" s="996"/>
      <c r="W191" s="996"/>
      <c r="X191" s="996"/>
      <c r="Y191" s="996"/>
      <c r="Z191" s="996"/>
      <c r="AA191" s="996"/>
      <c r="AB191" s="996"/>
      <c r="AC191" s="996"/>
      <c r="AD191" s="996"/>
      <c r="AE191" s="996"/>
      <c r="AF191" s="996"/>
      <c r="AG191" s="996"/>
      <c r="AH191" s="996"/>
      <c r="AI191" s="996"/>
      <c r="AJ191" s="996"/>
      <c r="AK191" s="996"/>
      <c r="AL191" s="996"/>
      <c r="AM191" s="996"/>
      <c r="AN191" s="996"/>
      <c r="AO191" s="996"/>
      <c r="AP191" s="996"/>
      <c r="AQ191" s="996"/>
      <c r="AR191" s="996"/>
      <c r="AS191" s="996"/>
      <c r="AT191" s="996"/>
    </row>
    <row r="192" spans="1:46" ht="7.5" customHeight="1">
      <c r="A192" s="754"/>
      <c r="B192" s="996"/>
      <c r="C192" s="996"/>
      <c r="D192" s="996"/>
      <c r="E192" s="996"/>
      <c r="F192" s="996"/>
      <c r="G192" s="996"/>
      <c r="H192" s="996"/>
      <c r="I192" s="996"/>
      <c r="J192" s="996"/>
      <c r="K192" s="996"/>
      <c r="L192" s="996"/>
      <c r="M192" s="996"/>
      <c r="N192" s="996"/>
      <c r="O192" s="996"/>
      <c r="P192" s="996"/>
      <c r="Q192" s="996"/>
      <c r="R192" s="996"/>
      <c r="S192" s="996"/>
      <c r="T192" s="996"/>
      <c r="U192" s="996"/>
      <c r="V192" s="996"/>
      <c r="W192" s="996"/>
      <c r="X192" s="996"/>
      <c r="Y192" s="996"/>
      <c r="Z192" s="996"/>
      <c r="AA192" s="996"/>
      <c r="AB192" s="996"/>
      <c r="AC192" s="996"/>
      <c r="AD192" s="996"/>
      <c r="AE192" s="996"/>
      <c r="AF192" s="996"/>
      <c r="AG192" s="996"/>
      <c r="AH192" s="996"/>
      <c r="AI192" s="996"/>
      <c r="AJ192" s="996"/>
      <c r="AK192" s="996"/>
      <c r="AL192" s="996"/>
      <c r="AM192" s="996"/>
      <c r="AN192" s="996"/>
      <c r="AO192" s="996"/>
      <c r="AP192" s="996"/>
      <c r="AQ192" s="996"/>
      <c r="AR192" s="996"/>
      <c r="AS192" s="996"/>
      <c r="AT192" s="996"/>
    </row>
    <row r="193" spans="1:46" ht="7.5" customHeight="1">
      <c r="A193" s="994" t="s">
        <v>219</v>
      </c>
      <c r="B193" s="1001" t="s">
        <v>225</v>
      </c>
      <c r="C193" s="996"/>
      <c r="D193" s="996"/>
      <c r="E193" s="996"/>
      <c r="F193" s="996"/>
      <c r="G193" s="996"/>
      <c r="H193" s="996"/>
      <c r="I193" s="996"/>
      <c r="J193" s="996"/>
      <c r="K193" s="996"/>
      <c r="L193" s="996"/>
      <c r="M193" s="996"/>
      <c r="N193" s="996"/>
      <c r="O193" s="996"/>
      <c r="P193" s="996"/>
      <c r="Q193" s="996"/>
      <c r="R193" s="996"/>
      <c r="S193" s="996"/>
      <c r="T193" s="996"/>
      <c r="U193" s="996"/>
      <c r="V193" s="996"/>
      <c r="W193" s="996"/>
      <c r="X193" s="996"/>
      <c r="Y193" s="996"/>
      <c r="Z193" s="996"/>
      <c r="AA193" s="996"/>
      <c r="AB193" s="996"/>
      <c r="AC193" s="996"/>
      <c r="AD193" s="996"/>
      <c r="AE193" s="996"/>
      <c r="AF193" s="996"/>
      <c r="AG193" s="996"/>
      <c r="AH193" s="996"/>
      <c r="AI193" s="996"/>
      <c r="AJ193" s="996"/>
      <c r="AK193" s="996"/>
      <c r="AL193" s="996"/>
      <c r="AM193" s="996"/>
      <c r="AN193" s="996"/>
      <c r="AO193" s="996"/>
      <c r="AP193" s="996"/>
      <c r="AQ193" s="996"/>
      <c r="AR193" s="996"/>
      <c r="AS193" s="996"/>
      <c r="AT193" s="996"/>
    </row>
    <row r="194" spans="1:46" ht="7.5" customHeight="1">
      <c r="A194" s="754"/>
      <c r="B194" s="996"/>
      <c r="C194" s="996"/>
      <c r="D194" s="996"/>
      <c r="E194" s="996"/>
      <c r="F194" s="996"/>
      <c r="G194" s="996"/>
      <c r="H194" s="996"/>
      <c r="I194" s="996"/>
      <c r="J194" s="996"/>
      <c r="K194" s="996"/>
      <c r="L194" s="996"/>
      <c r="M194" s="996"/>
      <c r="N194" s="996"/>
      <c r="O194" s="996"/>
      <c r="P194" s="996"/>
      <c r="Q194" s="996"/>
      <c r="R194" s="996"/>
      <c r="S194" s="996"/>
      <c r="T194" s="996"/>
      <c r="U194" s="996"/>
      <c r="V194" s="996"/>
      <c r="W194" s="996"/>
      <c r="X194" s="996"/>
      <c r="Y194" s="996"/>
      <c r="Z194" s="996"/>
      <c r="AA194" s="996"/>
      <c r="AB194" s="996"/>
      <c r="AC194" s="996"/>
      <c r="AD194" s="996"/>
      <c r="AE194" s="996"/>
      <c r="AF194" s="996"/>
      <c r="AG194" s="996"/>
      <c r="AH194" s="996"/>
      <c r="AI194" s="996"/>
      <c r="AJ194" s="996"/>
      <c r="AK194" s="996"/>
      <c r="AL194" s="996"/>
      <c r="AM194" s="996"/>
      <c r="AN194" s="996"/>
      <c r="AO194" s="996"/>
      <c r="AP194" s="996"/>
      <c r="AQ194" s="996"/>
      <c r="AR194" s="996"/>
      <c r="AS194" s="996"/>
      <c r="AT194" s="996"/>
    </row>
    <row r="195" spans="1:46" ht="7.5" customHeight="1">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row>
    <row r="196" spans="1:46" ht="7.5" customHeight="1">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row>
    <row r="197" spans="1:46" ht="7.5" customHeight="1">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row>
    <row r="198" spans="1:46" ht="7.5" customHeight="1">
      <c r="A198" s="1002" t="s">
        <v>226</v>
      </c>
      <c r="B198" s="1002"/>
      <c r="C198" s="1002"/>
      <c r="D198" s="1002"/>
      <c r="E198" s="1002"/>
      <c r="F198" s="1002"/>
      <c r="G198" s="1002"/>
      <c r="H198" s="1002"/>
      <c r="I198" s="1002"/>
      <c r="J198" s="1002"/>
      <c r="K198" s="1002"/>
      <c r="L198" s="1002"/>
      <c r="M198" s="1002"/>
      <c r="N198" s="1002"/>
      <c r="O198" s="1002"/>
      <c r="P198" s="1002"/>
      <c r="Q198" s="1002"/>
      <c r="R198" s="1002"/>
      <c r="S198" s="1002"/>
      <c r="T198" s="1002"/>
      <c r="U198" s="1002"/>
      <c r="V198" s="1002"/>
      <c r="W198" s="1002"/>
      <c r="X198" s="1002"/>
      <c r="Y198" s="1002"/>
      <c r="Z198" s="1002"/>
      <c r="AA198" s="1002"/>
      <c r="AB198" s="1002"/>
      <c r="AC198" s="1002"/>
      <c r="AD198" s="1002"/>
      <c r="AE198" s="1002"/>
      <c r="AF198" s="1002"/>
      <c r="AG198" s="1002"/>
      <c r="AH198" s="1002"/>
      <c r="AI198" s="1002"/>
      <c r="AJ198" s="1002"/>
      <c r="AK198" s="1002"/>
      <c r="AL198" s="1002"/>
      <c r="AM198" s="1002"/>
      <c r="AN198" s="1002"/>
      <c r="AO198" s="1002"/>
      <c r="AP198" s="1002"/>
      <c r="AQ198" s="1002"/>
      <c r="AR198" s="1002"/>
      <c r="AS198" s="1002"/>
      <c r="AT198" s="1002"/>
    </row>
    <row r="199" spans="1:46" ht="7.5" customHeight="1">
      <c r="A199" s="1002"/>
      <c r="B199" s="1002"/>
      <c r="C199" s="1002"/>
      <c r="D199" s="1002"/>
      <c r="E199" s="1002"/>
      <c r="F199" s="1002"/>
      <c r="G199" s="1002"/>
      <c r="H199" s="1002"/>
      <c r="I199" s="1002"/>
      <c r="J199" s="1002"/>
      <c r="K199" s="1002"/>
      <c r="L199" s="1002"/>
      <c r="M199" s="1002"/>
      <c r="N199" s="1002"/>
      <c r="O199" s="1002"/>
      <c r="P199" s="1002"/>
      <c r="Q199" s="1002"/>
      <c r="R199" s="1002"/>
      <c r="S199" s="1002"/>
      <c r="T199" s="1002"/>
      <c r="U199" s="1002"/>
      <c r="V199" s="1002"/>
      <c r="W199" s="1002"/>
      <c r="X199" s="1002"/>
      <c r="Y199" s="1002"/>
      <c r="Z199" s="1002"/>
      <c r="AA199" s="1002"/>
      <c r="AB199" s="1002"/>
      <c r="AC199" s="1002"/>
      <c r="AD199" s="1002"/>
      <c r="AE199" s="1002"/>
      <c r="AF199" s="1002"/>
      <c r="AG199" s="1002"/>
      <c r="AH199" s="1002"/>
      <c r="AI199" s="1002"/>
      <c r="AJ199" s="1002"/>
      <c r="AK199" s="1002"/>
      <c r="AL199" s="1002"/>
      <c r="AM199" s="1002"/>
      <c r="AN199" s="1002"/>
      <c r="AO199" s="1002"/>
      <c r="AP199" s="1002"/>
      <c r="AQ199" s="1002"/>
      <c r="AR199" s="1002"/>
      <c r="AS199" s="1002"/>
      <c r="AT199" s="1002"/>
    </row>
    <row r="200" spans="1:46" ht="7.5" customHeight="1">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row>
    <row r="201" spans="1:46" ht="7.5" customHeight="1">
      <c r="A201" s="1001" t="s">
        <v>227</v>
      </c>
      <c r="B201" s="1001"/>
      <c r="C201" s="1001"/>
      <c r="D201" s="1001"/>
      <c r="E201" s="1001"/>
      <c r="F201" s="1001"/>
      <c r="G201" s="1001"/>
      <c r="H201" s="1003"/>
      <c r="I201" s="1003"/>
      <c r="J201" s="1003"/>
      <c r="K201" s="1003"/>
      <c r="L201" s="1003"/>
      <c r="M201" s="137"/>
      <c r="N201" s="137"/>
      <c r="O201" s="137"/>
      <c r="P201" s="137"/>
      <c r="Q201" s="137"/>
      <c r="R201" s="137"/>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row>
    <row r="202" spans="1:46" ht="7.5" customHeight="1">
      <c r="A202" s="1001"/>
      <c r="B202" s="1001"/>
      <c r="C202" s="1001"/>
      <c r="D202" s="1001"/>
      <c r="E202" s="1001"/>
      <c r="F202" s="1001"/>
      <c r="G202" s="1001"/>
      <c r="H202" s="1003"/>
      <c r="I202" s="1003"/>
      <c r="J202" s="1003"/>
      <c r="K202" s="1003"/>
      <c r="L202" s="1003"/>
      <c r="M202" s="137"/>
      <c r="N202" s="137"/>
      <c r="O202" s="137"/>
      <c r="P202" s="137"/>
      <c r="Q202" s="137"/>
      <c r="R202" s="137"/>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row>
    <row r="203" spans="1:46" ht="7.5" customHeight="1">
      <c r="A203" s="1001" t="s">
        <v>228</v>
      </c>
      <c r="B203" s="996"/>
      <c r="C203" s="996"/>
      <c r="D203" s="996"/>
      <c r="E203" s="996"/>
      <c r="F203" s="996"/>
      <c r="G203" s="996"/>
      <c r="H203" s="1001" t="s">
        <v>229</v>
      </c>
      <c r="I203" s="1001"/>
      <c r="J203" s="1001"/>
      <c r="K203" s="1001"/>
      <c r="L203" s="1001"/>
      <c r="M203" s="1001"/>
      <c r="N203" s="1001"/>
      <c r="O203" s="1001"/>
      <c r="P203" s="1001"/>
      <c r="Q203" s="1001"/>
      <c r="R203" s="1001"/>
    </row>
    <row r="204" spans="1:46" ht="7.5" customHeight="1">
      <c r="A204" s="996"/>
      <c r="B204" s="996"/>
      <c r="C204" s="996"/>
      <c r="D204" s="996"/>
      <c r="E204" s="996"/>
      <c r="F204" s="996"/>
      <c r="G204" s="996"/>
      <c r="H204" s="1001"/>
      <c r="I204" s="1001"/>
      <c r="J204" s="1001"/>
      <c r="K204" s="1001"/>
      <c r="L204" s="1001"/>
      <c r="M204" s="1001"/>
      <c r="N204" s="1001"/>
      <c r="O204" s="1001"/>
      <c r="P204" s="1001"/>
      <c r="Q204" s="1001"/>
      <c r="R204" s="1001"/>
    </row>
    <row r="205" spans="1:46" ht="7.5" customHeight="1">
      <c r="A205" s="1001" t="s">
        <v>230</v>
      </c>
      <c r="B205" s="996"/>
      <c r="C205" s="996"/>
      <c r="D205" s="996"/>
      <c r="E205" s="996"/>
      <c r="F205" s="996"/>
      <c r="G205" s="996"/>
      <c r="H205" s="1004">
        <v>910001400</v>
      </c>
      <c r="I205" s="1004"/>
      <c r="J205" s="1004"/>
      <c r="K205" s="1004"/>
      <c r="L205" s="1004"/>
      <c r="M205" s="1004"/>
      <c r="N205" s="1004"/>
      <c r="O205" s="1004"/>
      <c r="P205" s="1004"/>
      <c r="Q205" s="1004"/>
      <c r="R205" s="1004"/>
    </row>
    <row r="206" spans="1:46" ht="7.5" customHeight="1">
      <c r="A206" s="996"/>
      <c r="B206" s="996"/>
      <c r="C206" s="996"/>
      <c r="D206" s="996"/>
      <c r="E206" s="996"/>
      <c r="F206" s="996"/>
      <c r="G206" s="996"/>
      <c r="H206" s="1004"/>
      <c r="I206" s="1004"/>
      <c r="J206" s="1004"/>
      <c r="K206" s="1004"/>
      <c r="L206" s="1004"/>
      <c r="M206" s="1004"/>
      <c r="N206" s="1004"/>
      <c r="O206" s="1004"/>
      <c r="P206" s="1004"/>
      <c r="Q206" s="1004"/>
      <c r="R206" s="1004"/>
    </row>
    <row r="207" spans="1:46" ht="7.5" customHeight="1">
      <c r="A207" s="1001" t="s">
        <v>231</v>
      </c>
      <c r="B207" s="996"/>
      <c r="C207" s="996"/>
      <c r="D207" s="996"/>
      <c r="E207" s="996"/>
      <c r="F207" s="996"/>
      <c r="G207" s="996"/>
      <c r="H207" s="1001" t="s">
        <v>232</v>
      </c>
      <c r="I207" s="1001"/>
      <c r="J207" s="1001"/>
      <c r="K207" s="1001"/>
      <c r="L207" s="1001"/>
      <c r="M207" s="1001"/>
      <c r="N207" s="1001"/>
      <c r="O207" s="1001"/>
      <c r="P207" s="1001"/>
      <c r="Q207" s="1001"/>
      <c r="R207" s="1001"/>
    </row>
    <row r="208" spans="1:46" ht="7.5" customHeight="1">
      <c r="A208" s="996"/>
      <c r="B208" s="996"/>
      <c r="C208" s="996"/>
      <c r="D208" s="996"/>
      <c r="E208" s="996"/>
      <c r="F208" s="996"/>
      <c r="G208" s="996"/>
      <c r="H208" s="1001"/>
      <c r="I208" s="1001"/>
      <c r="J208" s="1001"/>
      <c r="K208" s="1001"/>
      <c r="L208" s="1001"/>
      <c r="M208" s="1001"/>
      <c r="N208" s="1001"/>
      <c r="O208" s="1001"/>
      <c r="P208" s="1001"/>
      <c r="Q208" s="1001"/>
      <c r="R208" s="1001"/>
    </row>
    <row r="209" spans="1:21" ht="7.5" customHeight="1">
      <c r="A209" s="1001" t="s">
        <v>233</v>
      </c>
      <c r="B209" s="996"/>
      <c r="C209" s="996"/>
      <c r="D209" s="996"/>
      <c r="E209" s="996"/>
      <c r="F209" s="996"/>
      <c r="G209" s="996"/>
      <c r="H209" s="996"/>
      <c r="I209" s="996"/>
      <c r="J209" s="996"/>
      <c r="K209" s="996"/>
      <c r="L209" s="996"/>
      <c r="M209" s="996"/>
      <c r="N209" s="996"/>
      <c r="O209" s="996"/>
      <c r="P209" s="996"/>
      <c r="Q209" s="996"/>
      <c r="R209" s="996"/>
      <c r="S209" s="996"/>
      <c r="T209" s="996"/>
      <c r="U209" s="996"/>
    </row>
    <row r="210" spans="1:21" ht="7.5" customHeight="1">
      <c r="A210" s="996"/>
      <c r="B210" s="996"/>
      <c r="C210" s="996"/>
      <c r="D210" s="996"/>
      <c r="E210" s="996"/>
      <c r="F210" s="996"/>
      <c r="G210" s="996"/>
      <c r="H210" s="996"/>
      <c r="I210" s="996"/>
      <c r="J210" s="996"/>
      <c r="K210" s="996"/>
      <c r="L210" s="996"/>
      <c r="M210" s="996"/>
      <c r="N210" s="996"/>
      <c r="O210" s="996"/>
      <c r="P210" s="996"/>
      <c r="Q210" s="996"/>
      <c r="R210" s="996"/>
      <c r="S210" s="996"/>
      <c r="T210" s="996"/>
      <c r="U210" s="996"/>
    </row>
    <row r="293" spans="22:25" ht="3.75" customHeight="1"/>
    <row r="294" spans="22:25" ht="10.5" customHeight="1">
      <c r="V294" s="977" t="s">
        <v>234</v>
      </c>
      <c r="W294" s="977"/>
      <c r="X294" s="977"/>
      <c r="Y294" s="135"/>
    </row>
  </sheetData>
  <sheetProtection sheet="1" objects="1" selectLockedCells="1"/>
  <mergeCells count="283">
    <mergeCell ref="AM55:AP56"/>
    <mergeCell ref="AQ55:AT56"/>
    <mergeCell ref="A207:G208"/>
    <mergeCell ref="H207:R208"/>
    <mergeCell ref="A209:U210"/>
    <mergeCell ref="V294:X294"/>
    <mergeCell ref="A198:AT199"/>
    <mergeCell ref="A201:G202"/>
    <mergeCell ref="H201:L202"/>
    <mergeCell ref="A203:G204"/>
    <mergeCell ref="H203:R204"/>
    <mergeCell ref="A205:G206"/>
    <mergeCell ref="H205:R206"/>
    <mergeCell ref="A181:A182"/>
    <mergeCell ref="B181:AS184"/>
    <mergeCell ref="A188:AT189"/>
    <mergeCell ref="A191:A192"/>
    <mergeCell ref="B191:AT192"/>
    <mergeCell ref="A193:A194"/>
    <mergeCell ref="B193:AT194"/>
    <mergeCell ref="A170:AT170"/>
    <mergeCell ref="A172:AS173"/>
    <mergeCell ref="A175:A176"/>
    <mergeCell ref="B175:AS176"/>
    <mergeCell ref="A177:A178"/>
    <mergeCell ref="B177:AS180"/>
    <mergeCell ref="AM165:AP166"/>
    <mergeCell ref="AQ165:AT166"/>
    <mergeCell ref="A166:Z169"/>
    <mergeCell ref="AA167:AD169"/>
    <mergeCell ref="AE167:AH169"/>
    <mergeCell ref="AI167:AL169"/>
    <mergeCell ref="AM167:AP169"/>
    <mergeCell ref="AQ167:AT169"/>
    <mergeCell ref="A155:S158"/>
    <mergeCell ref="T155:AA158"/>
    <mergeCell ref="AB155:AT156"/>
    <mergeCell ref="AB157:AT158"/>
    <mergeCell ref="A159:AT160"/>
    <mergeCell ref="A161:Z165"/>
    <mergeCell ref="AA161:AT164"/>
    <mergeCell ref="AA165:AD166"/>
    <mergeCell ref="AE165:AH166"/>
    <mergeCell ref="AI165:AL166"/>
    <mergeCell ref="B148:H149"/>
    <mergeCell ref="I148:AC151"/>
    <mergeCell ref="AE148:AI149"/>
    <mergeCell ref="AJ148:AS151"/>
    <mergeCell ref="B150:H151"/>
    <mergeCell ref="V152:X152"/>
    <mergeCell ref="AF140:AS142"/>
    <mergeCell ref="B141:F142"/>
    <mergeCell ref="N141:P142"/>
    <mergeCell ref="B143:K145"/>
    <mergeCell ref="N143:W145"/>
    <mergeCell ref="AF143:AQ144"/>
    <mergeCell ref="AF145:AS146"/>
    <mergeCell ref="B136:M137"/>
    <mergeCell ref="N136:V137"/>
    <mergeCell ref="W136:AD137"/>
    <mergeCell ref="B138:M140"/>
    <mergeCell ref="N138:V140"/>
    <mergeCell ref="W138:AD140"/>
    <mergeCell ref="B128:K130"/>
    <mergeCell ref="L128:U130"/>
    <mergeCell ref="V128:AG130"/>
    <mergeCell ref="AI129:AM130"/>
    <mergeCell ref="AN129:AN130"/>
    <mergeCell ref="A133:A134"/>
    <mergeCell ref="B133:AC134"/>
    <mergeCell ref="AF133:AS134"/>
    <mergeCell ref="A122:A123"/>
    <mergeCell ref="B122:AT123"/>
    <mergeCell ref="B124:AD125"/>
    <mergeCell ref="B126:F127"/>
    <mergeCell ref="L126:P127"/>
    <mergeCell ref="V126:AA127"/>
    <mergeCell ref="AI126:AN127"/>
    <mergeCell ref="B115:F116"/>
    <mergeCell ref="L115:P116"/>
    <mergeCell ref="V115:AG116"/>
    <mergeCell ref="AI115:AQ116"/>
    <mergeCell ref="AR115:AR116"/>
    <mergeCell ref="B117:K119"/>
    <mergeCell ref="L117:U119"/>
    <mergeCell ref="V117:AG119"/>
    <mergeCell ref="AI118:AS119"/>
    <mergeCell ref="A107:A108"/>
    <mergeCell ref="B107:AG108"/>
    <mergeCell ref="AI107:AS108"/>
    <mergeCell ref="B109:AG114"/>
    <mergeCell ref="AI109:AT110"/>
    <mergeCell ref="AI111:AS113"/>
    <mergeCell ref="B100:F101"/>
    <mergeCell ref="L100:P101"/>
    <mergeCell ref="V100:AA101"/>
    <mergeCell ref="AI100:AS101"/>
    <mergeCell ref="B102:K104"/>
    <mergeCell ref="L102:U104"/>
    <mergeCell ref="V102:AG104"/>
    <mergeCell ref="AI103:AQ104"/>
    <mergeCell ref="AR103:AR104"/>
    <mergeCell ref="AI86:AN88"/>
    <mergeCell ref="AO86:AS88"/>
    <mergeCell ref="B87:AG95"/>
    <mergeCell ref="AI90:AS91"/>
    <mergeCell ref="AI92:AS95"/>
    <mergeCell ref="A98:A99"/>
    <mergeCell ref="B98:AG99"/>
    <mergeCell ref="AI98:AS99"/>
    <mergeCell ref="AQ77:AT79"/>
    <mergeCell ref="A81:A82"/>
    <mergeCell ref="B81:AT82"/>
    <mergeCell ref="B84:AD85"/>
    <mergeCell ref="AI84:AM85"/>
    <mergeCell ref="AO84:AS85"/>
    <mergeCell ref="B77:W79"/>
    <mergeCell ref="X77:Z79"/>
    <mergeCell ref="AA77:AD79"/>
    <mergeCell ref="AE77:AH79"/>
    <mergeCell ref="AI77:AL79"/>
    <mergeCell ref="AM77:AP79"/>
    <mergeCell ref="AQ73:AT74"/>
    <mergeCell ref="B75:W76"/>
    <mergeCell ref="X75:Z76"/>
    <mergeCell ref="AA75:AD76"/>
    <mergeCell ref="AE75:AH76"/>
    <mergeCell ref="AI75:AL76"/>
    <mergeCell ref="AM75:AP76"/>
    <mergeCell ref="AQ75:AT76"/>
    <mergeCell ref="B73:W74"/>
    <mergeCell ref="X73:Z74"/>
    <mergeCell ref="AA73:AD74"/>
    <mergeCell ref="AE73:AH74"/>
    <mergeCell ref="AI73:AL74"/>
    <mergeCell ref="AM73:AP74"/>
    <mergeCell ref="AQ69:AT70"/>
    <mergeCell ref="B71:W72"/>
    <mergeCell ref="X71:Z72"/>
    <mergeCell ref="AA71:AD72"/>
    <mergeCell ref="AE71:AH72"/>
    <mergeCell ref="AI71:AL72"/>
    <mergeCell ref="AM71:AP72"/>
    <mergeCell ref="AQ71:AT72"/>
    <mergeCell ref="B69:W70"/>
    <mergeCell ref="X69:Z70"/>
    <mergeCell ref="AA69:AD70"/>
    <mergeCell ref="AE69:AH70"/>
    <mergeCell ref="AI69:AL70"/>
    <mergeCell ref="AM69:AP70"/>
    <mergeCell ref="AQ65:AT66"/>
    <mergeCell ref="B67:W68"/>
    <mergeCell ref="X67:Z68"/>
    <mergeCell ref="AA67:AD68"/>
    <mergeCell ref="AE67:AH68"/>
    <mergeCell ref="AI67:AL68"/>
    <mergeCell ref="AM67:AP68"/>
    <mergeCell ref="AQ67:AT68"/>
    <mergeCell ref="B65:W66"/>
    <mergeCell ref="X65:Z66"/>
    <mergeCell ref="AA65:AD66"/>
    <mergeCell ref="AE65:AH66"/>
    <mergeCell ref="AI65:AL66"/>
    <mergeCell ref="AM65:AP66"/>
    <mergeCell ref="AQ61:AT62"/>
    <mergeCell ref="B63:W64"/>
    <mergeCell ref="X63:Z64"/>
    <mergeCell ref="AA63:AD64"/>
    <mergeCell ref="AE63:AH64"/>
    <mergeCell ref="AI63:AL64"/>
    <mergeCell ref="AM63:AP64"/>
    <mergeCell ref="AQ63:AT64"/>
    <mergeCell ref="B61:W62"/>
    <mergeCell ref="X61:Z62"/>
    <mergeCell ref="AA61:AD62"/>
    <mergeCell ref="AE61:AH62"/>
    <mergeCell ref="AI61:AL62"/>
    <mergeCell ref="AM61:AP62"/>
    <mergeCell ref="AA53:AD54"/>
    <mergeCell ref="AE53:AH54"/>
    <mergeCell ref="AI53:AL54"/>
    <mergeCell ref="AM53:AP54"/>
    <mergeCell ref="AQ53:AT54"/>
    <mergeCell ref="AQ57:AT58"/>
    <mergeCell ref="B59:W60"/>
    <mergeCell ref="X59:Z60"/>
    <mergeCell ref="AA59:AD60"/>
    <mergeCell ref="AE59:AH60"/>
    <mergeCell ref="AI59:AL60"/>
    <mergeCell ref="AM59:AP60"/>
    <mergeCell ref="AQ59:AT60"/>
    <mergeCell ref="B57:W58"/>
    <mergeCell ref="X57:Z58"/>
    <mergeCell ref="AA57:AD58"/>
    <mergeCell ref="AE57:AH58"/>
    <mergeCell ref="AI57:AL58"/>
    <mergeCell ref="AM57:AP58"/>
    <mergeCell ref="B55:W56"/>
    <mergeCell ref="X55:Z56"/>
    <mergeCell ref="AA55:AD56"/>
    <mergeCell ref="AE55:AH56"/>
    <mergeCell ref="AI55:AL56"/>
    <mergeCell ref="A45:A46"/>
    <mergeCell ref="B45:T46"/>
    <mergeCell ref="AE46:AH48"/>
    <mergeCell ref="AI46:AL48"/>
    <mergeCell ref="AM46:AP48"/>
    <mergeCell ref="AQ46:AT48"/>
    <mergeCell ref="A47:A79"/>
    <mergeCell ref="B47:W48"/>
    <mergeCell ref="B49:W50"/>
    <mergeCell ref="X49:Z50"/>
    <mergeCell ref="AA49:AD50"/>
    <mergeCell ref="AE49:AH50"/>
    <mergeCell ref="AI49:AL50"/>
    <mergeCell ref="AM49:AP50"/>
    <mergeCell ref="AQ49:AT50"/>
    <mergeCell ref="B51:W52"/>
    <mergeCell ref="X51:Z52"/>
    <mergeCell ref="AA51:AD52"/>
    <mergeCell ref="AE51:AH52"/>
    <mergeCell ref="AI51:AL52"/>
    <mergeCell ref="AM51:AP52"/>
    <mergeCell ref="AQ51:AT52"/>
    <mergeCell ref="B53:W54"/>
    <mergeCell ref="X53:Z54"/>
    <mergeCell ref="X44:Z48"/>
    <mergeCell ref="AA44:AD48"/>
    <mergeCell ref="AE44:AL45"/>
    <mergeCell ref="AM44:AT45"/>
    <mergeCell ref="B40:H42"/>
    <mergeCell ref="Z40:AD42"/>
    <mergeCell ref="I40:K42"/>
    <mergeCell ref="AE40:AH42"/>
    <mergeCell ref="AJ40:AO42"/>
    <mergeCell ref="AP40:AS42"/>
    <mergeCell ref="S40:X42"/>
    <mergeCell ref="R40:R42"/>
    <mergeCell ref="L40:Q42"/>
    <mergeCell ref="B32:G35"/>
    <mergeCell ref="H32:U35"/>
    <mergeCell ref="W34:AN35"/>
    <mergeCell ref="AP34:AP35"/>
    <mergeCell ref="A38:A39"/>
    <mergeCell ref="B38:AT39"/>
    <mergeCell ref="AQ26:AT27"/>
    <mergeCell ref="B28:G31"/>
    <mergeCell ref="H28:U31"/>
    <mergeCell ref="W28:Z31"/>
    <mergeCell ref="AA28:AM31"/>
    <mergeCell ref="AP28:AP29"/>
    <mergeCell ref="AQ28:AT29"/>
    <mergeCell ref="AP30:AP31"/>
    <mergeCell ref="AQ30:AT31"/>
    <mergeCell ref="A20:AT20"/>
    <mergeCell ref="A22:A23"/>
    <mergeCell ref="B22:AT23"/>
    <mergeCell ref="B24:G27"/>
    <mergeCell ref="H24:U27"/>
    <mergeCell ref="W24:Z27"/>
    <mergeCell ref="AA24:AM27"/>
    <mergeCell ref="AP24:AP25"/>
    <mergeCell ref="AQ24:AT25"/>
    <mergeCell ref="AP26:AP27"/>
    <mergeCell ref="A16:AT16"/>
    <mergeCell ref="A17:B19"/>
    <mergeCell ref="C17:G19"/>
    <mergeCell ref="H17:J19"/>
    <mergeCell ref="K17:N19"/>
    <mergeCell ref="O17:R19"/>
    <mergeCell ref="S17:AC19"/>
    <mergeCell ref="AD17:AH19"/>
    <mergeCell ref="AI17:AT19"/>
    <mergeCell ref="A5:AT6"/>
    <mergeCell ref="A7:Z11"/>
    <mergeCell ref="AA7:AH9"/>
    <mergeCell ref="AI7:AT9"/>
    <mergeCell ref="AA10:AT15"/>
    <mergeCell ref="A12:Z15"/>
    <mergeCell ref="R1:Z4"/>
    <mergeCell ref="AA1:AT2"/>
    <mergeCell ref="AA3:AT4"/>
    <mergeCell ref="A1:Q4"/>
  </mergeCells>
  <conditionalFormatting sqref="B138 AE77:AT79 N138 W138 AQ49:AT76 AI49:AL76">
    <cfRule type="cellIs" dxfId="0" priority="1" stopIfTrue="1" operator="equal">
      <formula>0</formula>
    </cfRule>
  </conditionalFormatting>
  <pageMargins left="0.59055118110236227" right="0.19685039370078741" top="0.23622047244094491" bottom="0.19" header="0.51181102362204722" footer="0.19"/>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4760" r:id="rId4" name="Check Box 8">
              <controlPr locked="0" defaultSize="0" autoFill="0" autoLine="0" autoPict="0" altText="">
                <anchor moveWithCells="1">
                  <from>
                    <xdr:col>40</xdr:col>
                    <xdr:colOff>171450</xdr:colOff>
                    <xdr:row>23</xdr:row>
                    <xdr:rowOff>9525</xdr:rowOff>
                  </from>
                  <to>
                    <xdr:col>42</xdr:col>
                    <xdr:colOff>57150</xdr:colOff>
                    <xdr:row>24</xdr:row>
                    <xdr:rowOff>85725</xdr:rowOff>
                  </to>
                </anchor>
              </controlPr>
            </control>
          </mc:Choice>
        </mc:AlternateContent>
        <mc:AlternateContent xmlns:mc="http://schemas.openxmlformats.org/markup-compatibility/2006">
          <mc:Choice Requires="x14">
            <control shapeId="74763" r:id="rId5" name="Check Box 11">
              <controlPr locked="0" defaultSize="0" autoFill="0" autoLine="0" autoPict="0" altText="">
                <anchor moveWithCells="1">
                  <from>
                    <xdr:col>40</xdr:col>
                    <xdr:colOff>171450</xdr:colOff>
                    <xdr:row>27</xdr:row>
                    <xdr:rowOff>9525</xdr:rowOff>
                  </from>
                  <to>
                    <xdr:col>42</xdr:col>
                    <xdr:colOff>57150</xdr:colOff>
                    <xdr:row>28</xdr:row>
                    <xdr:rowOff>85725</xdr:rowOff>
                  </to>
                </anchor>
              </controlPr>
            </control>
          </mc:Choice>
        </mc:AlternateContent>
        <mc:AlternateContent xmlns:mc="http://schemas.openxmlformats.org/markup-compatibility/2006">
          <mc:Choice Requires="x14">
            <control shapeId="74764" r:id="rId6" name="Check Box 12">
              <controlPr locked="0" defaultSize="0" autoFill="0" autoLine="0" autoPict="0" altText="">
                <anchor moveWithCells="1">
                  <from>
                    <xdr:col>40</xdr:col>
                    <xdr:colOff>171450</xdr:colOff>
                    <xdr:row>29</xdr:row>
                    <xdr:rowOff>9525</xdr:rowOff>
                  </from>
                  <to>
                    <xdr:col>42</xdr:col>
                    <xdr:colOff>57150</xdr:colOff>
                    <xdr:row>30</xdr:row>
                    <xdr:rowOff>85725</xdr:rowOff>
                  </to>
                </anchor>
              </controlPr>
            </control>
          </mc:Choice>
        </mc:AlternateContent>
        <mc:AlternateContent xmlns:mc="http://schemas.openxmlformats.org/markup-compatibility/2006">
          <mc:Choice Requires="x14">
            <control shapeId="74765" r:id="rId7" name="Check Box 13">
              <controlPr locked="0" defaultSize="0" autoFill="0" autoLine="0" autoPict="0" altText="">
                <anchor moveWithCells="1">
                  <from>
                    <xdr:col>40</xdr:col>
                    <xdr:colOff>171450</xdr:colOff>
                    <xdr:row>33</xdr:row>
                    <xdr:rowOff>9525</xdr:rowOff>
                  </from>
                  <to>
                    <xdr:col>42</xdr:col>
                    <xdr:colOff>57150</xdr:colOff>
                    <xdr:row>34</xdr:row>
                    <xdr:rowOff>85725</xdr:rowOff>
                  </to>
                </anchor>
              </controlPr>
            </control>
          </mc:Choice>
        </mc:AlternateContent>
        <mc:AlternateContent xmlns:mc="http://schemas.openxmlformats.org/markup-compatibility/2006">
          <mc:Choice Requires="x14">
            <control shapeId="74766" r:id="rId8" name="Check Box 14">
              <controlPr locked="0" defaultSize="0" autoFill="0" autoLine="0" autoPict="0" altText="">
                <anchor moveWithCells="1">
                  <from>
                    <xdr:col>40</xdr:col>
                    <xdr:colOff>171450</xdr:colOff>
                    <xdr:row>25</xdr:row>
                    <xdr:rowOff>9525</xdr:rowOff>
                  </from>
                  <to>
                    <xdr:col>42</xdr:col>
                    <xdr:colOff>57150</xdr:colOff>
                    <xdr:row>26</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indexed="10"/>
  </sheetPr>
  <dimension ref="B1:AL207"/>
  <sheetViews>
    <sheetView zoomScale="60" zoomScaleNormal="60" workbookViewId="0">
      <selection activeCell="AC8" sqref="AC8"/>
    </sheetView>
  </sheetViews>
  <sheetFormatPr baseColWidth="10" defaultRowHeight="12.75"/>
  <cols>
    <col min="1" max="1" width="1.7109375" customWidth="1"/>
    <col min="2" max="2" width="34.28515625" bestFit="1" customWidth="1"/>
    <col min="3" max="3" width="3" bestFit="1" customWidth="1"/>
    <col min="4" max="4" width="7.85546875" customWidth="1"/>
    <col min="5" max="5" width="7.42578125" style="2" customWidth="1"/>
    <col min="6" max="7" width="9.140625" style="2" bestFit="1" customWidth="1"/>
    <col min="8" max="8" width="9.85546875" style="2" bestFit="1" customWidth="1"/>
    <col min="9" max="9" width="9.140625" style="2" bestFit="1" customWidth="1"/>
    <col min="10" max="10" width="7.42578125" style="2" customWidth="1"/>
    <col min="11" max="11" width="1.7109375" customWidth="1"/>
    <col min="12" max="12" width="8" customWidth="1"/>
    <col min="13" max="13" width="7" customWidth="1"/>
    <col min="14" max="14" width="7.7109375" bestFit="1" customWidth="1"/>
    <col min="15" max="18" width="9.140625" bestFit="1" customWidth="1"/>
    <col min="19" max="19" width="2.85546875" customWidth="1"/>
    <col min="20" max="20" width="43.28515625" bestFit="1" customWidth="1"/>
    <col min="21" max="21" width="10.5703125" customWidth="1"/>
    <col min="22" max="22" width="9" bestFit="1" customWidth="1"/>
    <col min="23" max="23" width="9.140625" customWidth="1"/>
    <col min="24" max="24" width="9" bestFit="1" customWidth="1"/>
    <col min="25" max="25" width="9" customWidth="1"/>
    <col min="26" max="26" width="6.7109375" customWidth="1"/>
    <col min="27" max="27" width="35.42578125" customWidth="1"/>
    <col min="28" max="28" width="8.7109375" bestFit="1" customWidth="1"/>
    <col min="29" max="29" width="9" bestFit="1" customWidth="1"/>
    <col min="30" max="30" width="9.140625" bestFit="1" customWidth="1"/>
    <col min="31" max="31" width="10" bestFit="1" customWidth="1"/>
    <col min="32" max="32" width="9.140625" bestFit="1" customWidth="1"/>
    <col min="33" max="33" width="10" bestFit="1" customWidth="1"/>
  </cols>
  <sheetData>
    <row r="1" spans="2:38">
      <c r="B1" s="1" t="s">
        <v>143</v>
      </c>
      <c r="D1" s="1008" t="s">
        <v>17</v>
      </c>
      <c r="E1" s="1008"/>
      <c r="F1" s="1008"/>
      <c r="G1" s="1008"/>
      <c r="H1" s="1008"/>
      <c r="I1" s="1008"/>
      <c r="J1" s="1008"/>
      <c r="L1" s="1008" t="s">
        <v>19</v>
      </c>
      <c r="M1" s="1008"/>
      <c r="N1" s="1008"/>
      <c r="O1" s="1008"/>
      <c r="P1" s="1008"/>
      <c r="Q1" s="1008"/>
      <c r="R1" s="1008"/>
      <c r="T1" s="1008"/>
      <c r="U1" s="1008"/>
      <c r="V1" s="1008"/>
      <c r="W1" s="1008"/>
      <c r="X1" s="1008"/>
      <c r="Y1" s="1008"/>
      <c r="AA1" s="97"/>
      <c r="AB1" s="97"/>
      <c r="AC1" s="97"/>
      <c r="AD1" s="97"/>
      <c r="AE1" s="97"/>
      <c r="AF1" s="97"/>
      <c r="AG1" s="97"/>
      <c r="AH1" s="97"/>
      <c r="AI1" s="97"/>
      <c r="AJ1" s="97"/>
      <c r="AK1" s="69"/>
      <c r="AL1" s="69"/>
    </row>
    <row r="2" spans="2:38">
      <c r="AA2" s="69"/>
      <c r="AB2" s="69"/>
      <c r="AC2" s="69"/>
      <c r="AD2" s="69"/>
      <c r="AE2" s="69"/>
      <c r="AF2" s="69"/>
      <c r="AG2" s="69"/>
      <c r="AH2" s="69"/>
      <c r="AI2" s="69"/>
      <c r="AJ2" s="69"/>
      <c r="AK2" s="69"/>
      <c r="AL2" s="69"/>
    </row>
    <row r="3" spans="2:38">
      <c r="B3" s="229" t="s">
        <v>373</v>
      </c>
      <c r="D3" s="1005" t="s">
        <v>360</v>
      </c>
      <c r="E3" s="1005"/>
      <c r="F3" s="1005"/>
      <c r="G3" s="1005"/>
      <c r="H3" s="1005"/>
      <c r="I3" s="1005"/>
      <c r="J3" s="1005"/>
      <c r="L3" s="1005" t="s">
        <v>364</v>
      </c>
      <c r="M3" s="1005"/>
      <c r="N3" s="1005"/>
      <c r="O3" s="1005"/>
      <c r="P3" s="1005"/>
      <c r="Q3" s="1005"/>
      <c r="R3" s="1005"/>
      <c r="T3" s="1005" t="s">
        <v>371</v>
      </c>
      <c r="U3" s="1005"/>
      <c r="V3" s="1005"/>
      <c r="W3" s="1005"/>
      <c r="X3" s="1005"/>
      <c r="Y3" s="1005"/>
      <c r="AA3" s="1009" t="s">
        <v>144</v>
      </c>
      <c r="AB3" s="1009"/>
      <c r="AC3" s="1009"/>
      <c r="AD3" s="1009"/>
      <c r="AE3" s="224"/>
      <c r="AF3" s="224"/>
      <c r="AG3" s="69"/>
      <c r="AH3" s="69"/>
      <c r="AI3" s="69"/>
      <c r="AJ3" s="69"/>
      <c r="AK3" s="69"/>
      <c r="AL3" s="69"/>
    </row>
    <row r="4" spans="2:38" ht="14.25">
      <c r="B4" s="229" t="s">
        <v>372</v>
      </c>
      <c r="D4" s="1006" t="s">
        <v>11</v>
      </c>
      <c r="E4" s="1006"/>
      <c r="F4" s="1006"/>
      <c r="G4" s="1006"/>
      <c r="H4" s="1006"/>
      <c r="I4" s="1006"/>
      <c r="J4" s="1006"/>
      <c r="L4" s="1006" t="s">
        <v>11</v>
      </c>
      <c r="M4" s="1006"/>
      <c r="N4" s="1006"/>
      <c r="O4" s="1006"/>
      <c r="P4" s="1006"/>
      <c r="Q4" s="1006"/>
      <c r="R4" s="1006"/>
      <c r="T4" s="215"/>
      <c r="U4" s="1006" t="s">
        <v>11</v>
      </c>
      <c r="V4" s="1006"/>
      <c r="W4" s="1006"/>
      <c r="X4" s="1006"/>
      <c r="Y4" s="1006"/>
      <c r="AA4" s="216" t="s">
        <v>145</v>
      </c>
      <c r="AB4" s="111" t="s">
        <v>150</v>
      </c>
      <c r="AC4" s="99">
        <v>76</v>
      </c>
      <c r="AD4" s="216"/>
      <c r="AG4" s="225"/>
      <c r="AH4" s="225"/>
      <c r="AI4" s="226"/>
      <c r="AJ4" s="226"/>
      <c r="AK4" s="69"/>
      <c r="AL4" s="69"/>
    </row>
    <row r="5" spans="2:38" ht="12.75" customHeight="1">
      <c r="B5" s="229" t="s">
        <v>112</v>
      </c>
      <c r="D5" s="1007" t="s">
        <v>12</v>
      </c>
      <c r="E5" s="100"/>
      <c r="F5" s="100">
        <v>1</v>
      </c>
      <c r="G5" s="100">
        <v>2</v>
      </c>
      <c r="H5" s="100">
        <v>3</v>
      </c>
      <c r="I5" s="100">
        <v>4</v>
      </c>
      <c r="J5" s="100">
        <v>5</v>
      </c>
      <c r="L5" s="1007" t="s">
        <v>23</v>
      </c>
      <c r="M5" s="100"/>
      <c r="N5" s="100">
        <v>1</v>
      </c>
      <c r="O5" s="100">
        <v>2</v>
      </c>
      <c r="P5" s="100">
        <v>3</v>
      </c>
      <c r="Q5" s="100">
        <v>4</v>
      </c>
      <c r="R5" s="100">
        <v>5</v>
      </c>
      <c r="T5" s="214"/>
      <c r="U5" s="214">
        <v>1</v>
      </c>
      <c r="V5" s="214">
        <v>2</v>
      </c>
      <c r="W5" s="214">
        <v>3</v>
      </c>
      <c r="X5" s="214">
        <v>4</v>
      </c>
      <c r="Y5" s="214">
        <v>5</v>
      </c>
      <c r="AA5" s="216" t="s">
        <v>146</v>
      </c>
      <c r="AB5" s="111" t="s">
        <v>150</v>
      </c>
      <c r="AC5" s="99">
        <v>65</v>
      </c>
      <c r="AD5" s="216"/>
      <c r="AG5" s="225"/>
      <c r="AH5" s="225"/>
      <c r="AI5" s="226"/>
      <c r="AJ5" s="226"/>
      <c r="AK5" s="69"/>
      <c r="AL5" s="69"/>
    </row>
    <row r="6" spans="2:38" ht="14.25" customHeight="1">
      <c r="B6" s="229" t="s">
        <v>49</v>
      </c>
      <c r="D6" s="1007"/>
      <c r="E6" s="100">
        <v>1</v>
      </c>
      <c r="F6" s="99">
        <v>50</v>
      </c>
      <c r="G6" s="99">
        <v>45</v>
      </c>
      <c r="H6" s="99">
        <v>40</v>
      </c>
      <c r="I6" s="99">
        <v>36</v>
      </c>
      <c r="J6" s="99">
        <v>34</v>
      </c>
      <c r="L6" s="1007"/>
      <c r="M6" s="100">
        <v>1</v>
      </c>
      <c r="N6" s="99">
        <v>15</v>
      </c>
      <c r="O6" s="99">
        <v>15</v>
      </c>
      <c r="P6" s="99">
        <v>15</v>
      </c>
      <c r="Q6" s="99">
        <v>15</v>
      </c>
      <c r="R6" s="99">
        <v>15</v>
      </c>
      <c r="T6" s="227" t="s">
        <v>367</v>
      </c>
      <c r="U6" s="215">
        <v>15</v>
      </c>
      <c r="V6" s="215">
        <v>15</v>
      </c>
      <c r="W6" s="215">
        <v>15</v>
      </c>
      <c r="X6" s="215">
        <v>15</v>
      </c>
      <c r="Y6" s="215">
        <v>15</v>
      </c>
      <c r="AA6" s="216" t="s">
        <v>147</v>
      </c>
      <c r="AB6" s="111" t="s">
        <v>150</v>
      </c>
      <c r="AC6" s="99">
        <v>54</v>
      </c>
      <c r="AD6" s="216"/>
      <c r="AG6" s="69"/>
      <c r="AH6" s="69"/>
      <c r="AI6" s="69"/>
      <c r="AJ6" s="69"/>
      <c r="AK6" s="69"/>
      <c r="AL6" s="69"/>
    </row>
    <row r="7" spans="2:38">
      <c r="B7" s="229" t="s">
        <v>34</v>
      </c>
      <c r="D7" s="1007"/>
      <c r="E7" s="100">
        <v>2</v>
      </c>
      <c r="F7" s="99">
        <v>54</v>
      </c>
      <c r="G7" s="99">
        <v>48</v>
      </c>
      <c r="H7" s="99">
        <v>43</v>
      </c>
      <c r="I7" s="99">
        <v>39</v>
      </c>
      <c r="J7" s="99">
        <v>36</v>
      </c>
      <c r="L7" s="1007"/>
      <c r="M7" s="100">
        <v>2</v>
      </c>
      <c r="N7" s="99">
        <v>20</v>
      </c>
      <c r="O7" s="99">
        <v>20</v>
      </c>
      <c r="P7" s="99">
        <v>20</v>
      </c>
      <c r="Q7" s="99">
        <v>20</v>
      </c>
      <c r="R7" s="99">
        <v>20</v>
      </c>
      <c r="T7" s="227" t="s">
        <v>368</v>
      </c>
      <c r="U7" s="215">
        <v>20</v>
      </c>
      <c r="V7" s="215">
        <v>20</v>
      </c>
      <c r="W7" s="215">
        <v>20</v>
      </c>
      <c r="X7" s="215">
        <v>20</v>
      </c>
      <c r="Y7" s="215">
        <v>20</v>
      </c>
      <c r="AA7" s="216" t="s">
        <v>148</v>
      </c>
      <c r="AB7" s="111" t="s">
        <v>150</v>
      </c>
      <c r="AC7" s="99">
        <v>26</v>
      </c>
      <c r="AD7" s="216"/>
      <c r="AG7" s="69"/>
      <c r="AH7" s="69"/>
      <c r="AI7" s="69"/>
      <c r="AJ7" s="69"/>
      <c r="AK7" s="69"/>
      <c r="AL7" s="69"/>
    </row>
    <row r="8" spans="2:38">
      <c r="B8" s="230"/>
      <c r="D8" s="1007"/>
      <c r="E8" s="100">
        <v>3</v>
      </c>
      <c r="F8" s="99">
        <v>57</v>
      </c>
      <c r="G8" s="99">
        <v>53</v>
      </c>
      <c r="H8" s="99">
        <v>48</v>
      </c>
      <c r="I8" s="99">
        <v>43</v>
      </c>
      <c r="J8" s="99">
        <v>40</v>
      </c>
      <c r="L8" s="1007"/>
      <c r="M8" s="100">
        <v>3</v>
      </c>
      <c r="N8" s="99">
        <v>25</v>
      </c>
      <c r="O8" s="99">
        <v>25</v>
      </c>
      <c r="P8" s="99">
        <v>25</v>
      </c>
      <c r="Q8" s="99">
        <v>25</v>
      </c>
      <c r="R8" s="99">
        <v>25</v>
      </c>
      <c r="T8" s="227" t="s">
        <v>369</v>
      </c>
      <c r="U8" s="215">
        <v>35</v>
      </c>
      <c r="V8" s="215">
        <v>35</v>
      </c>
      <c r="W8" s="215">
        <v>35</v>
      </c>
      <c r="X8" s="215">
        <v>35</v>
      </c>
      <c r="Y8" s="215">
        <v>35</v>
      </c>
      <c r="AA8" s="216" t="s">
        <v>149</v>
      </c>
      <c r="AB8" s="111" t="s">
        <v>150</v>
      </c>
      <c r="AC8" s="99">
        <v>28</v>
      </c>
      <c r="AD8" s="216"/>
      <c r="AG8" s="69"/>
      <c r="AH8" s="69"/>
      <c r="AI8" s="69"/>
      <c r="AJ8" s="69"/>
      <c r="AK8" s="69"/>
      <c r="AL8" s="69"/>
    </row>
    <row r="9" spans="2:38">
      <c r="D9" s="1007"/>
      <c r="E9" s="100">
        <v>4</v>
      </c>
      <c r="F9" s="99">
        <v>70</v>
      </c>
      <c r="G9" s="99">
        <v>63</v>
      </c>
      <c r="H9" s="99">
        <v>56</v>
      </c>
      <c r="I9" s="99">
        <v>50</v>
      </c>
      <c r="J9" s="99">
        <v>46</v>
      </c>
      <c r="L9" s="1007"/>
      <c r="M9" s="100">
        <v>4</v>
      </c>
      <c r="N9" s="99">
        <v>30</v>
      </c>
      <c r="O9" s="99">
        <v>30</v>
      </c>
      <c r="P9" s="99">
        <v>30</v>
      </c>
      <c r="Q9" s="99">
        <v>30</v>
      </c>
      <c r="R9" s="99">
        <v>30</v>
      </c>
      <c r="T9" s="227" t="s">
        <v>370</v>
      </c>
      <c r="U9" s="215">
        <v>50</v>
      </c>
      <c r="V9" s="215">
        <v>50</v>
      </c>
      <c r="W9" s="215">
        <v>50</v>
      </c>
      <c r="X9" s="215">
        <v>50</v>
      </c>
      <c r="Y9" s="215">
        <v>50</v>
      </c>
      <c r="AA9" s="69"/>
      <c r="AB9" s="69"/>
      <c r="AC9" s="98"/>
      <c r="AD9" s="69"/>
      <c r="AE9" s="69"/>
      <c r="AF9" s="69"/>
      <c r="AG9" s="69"/>
      <c r="AH9" s="69"/>
      <c r="AI9" s="69"/>
      <c r="AJ9" s="69"/>
      <c r="AK9" s="69"/>
      <c r="AL9" s="69"/>
    </row>
    <row r="10" spans="2:38">
      <c r="B10" s="229" t="s">
        <v>376</v>
      </c>
      <c r="L10" s="1007"/>
      <c r="M10" s="100">
        <v>5</v>
      </c>
      <c r="N10" s="99">
        <v>35</v>
      </c>
      <c r="O10" s="99">
        <v>35</v>
      </c>
      <c r="P10" s="99">
        <v>35</v>
      </c>
      <c r="Q10" s="99">
        <v>35</v>
      </c>
      <c r="R10" s="99">
        <v>35</v>
      </c>
      <c r="T10" s="227" t="s">
        <v>348</v>
      </c>
      <c r="U10" s="215">
        <v>50</v>
      </c>
      <c r="V10" s="215">
        <v>50</v>
      </c>
      <c r="W10" s="215">
        <v>50</v>
      </c>
      <c r="X10" s="215">
        <v>50</v>
      </c>
      <c r="Y10" s="215">
        <v>50</v>
      </c>
      <c r="AC10" s="94"/>
      <c r="AD10" s="14"/>
    </row>
    <row r="11" spans="2:38">
      <c r="B11" s="229" t="s">
        <v>377</v>
      </c>
      <c r="D11" s="1005" t="s">
        <v>361</v>
      </c>
      <c r="E11" s="1005"/>
      <c r="F11" s="1005"/>
      <c r="G11" s="1005"/>
      <c r="H11" s="1005"/>
      <c r="I11" s="1005"/>
      <c r="J11" s="1005"/>
      <c r="T11" s="219"/>
      <c r="U11" s="219"/>
      <c r="V11" s="219"/>
      <c r="W11" s="219"/>
      <c r="X11" s="219"/>
      <c r="Y11" s="219"/>
    </row>
    <row r="12" spans="2:38" ht="14.25">
      <c r="B12" s="229" t="s">
        <v>378</v>
      </c>
      <c r="D12" s="1006" t="s">
        <v>11</v>
      </c>
      <c r="E12" s="1006"/>
      <c r="F12" s="1006"/>
      <c r="G12" s="1006"/>
      <c r="H12" s="1006"/>
      <c r="I12" s="1006"/>
      <c r="J12" s="1006"/>
      <c r="L12" s="1005" t="s">
        <v>365</v>
      </c>
      <c r="M12" s="1005"/>
      <c r="N12" s="1005"/>
      <c r="O12" s="1005"/>
      <c r="P12" s="1005"/>
      <c r="Q12" s="1005"/>
      <c r="R12" s="1005"/>
    </row>
    <row r="13" spans="2:38" ht="14.25">
      <c r="B13" s="230"/>
      <c r="D13" s="1007" t="s">
        <v>12</v>
      </c>
      <c r="E13" s="100"/>
      <c r="F13" s="100">
        <v>1</v>
      </c>
      <c r="G13" s="100">
        <v>2</v>
      </c>
      <c r="H13" s="100">
        <v>3</v>
      </c>
      <c r="I13" s="100">
        <v>4</v>
      </c>
      <c r="J13" s="100">
        <v>5</v>
      </c>
      <c r="L13" s="1006" t="s">
        <v>11</v>
      </c>
      <c r="M13" s="1006"/>
      <c r="N13" s="1006"/>
      <c r="O13" s="1006"/>
      <c r="P13" s="1006"/>
      <c r="Q13" s="1006"/>
      <c r="R13" s="1006"/>
    </row>
    <row r="14" spans="2:38" ht="12.75" customHeight="1">
      <c r="D14" s="1007"/>
      <c r="E14" s="100">
        <v>1</v>
      </c>
      <c r="F14" s="99">
        <v>0</v>
      </c>
      <c r="G14" s="99">
        <v>0</v>
      </c>
      <c r="H14" s="99">
        <v>0</v>
      </c>
      <c r="I14" s="99">
        <v>0</v>
      </c>
      <c r="J14" s="99">
        <v>0</v>
      </c>
      <c r="L14" s="1007" t="s">
        <v>23</v>
      </c>
      <c r="M14" s="100"/>
      <c r="N14" s="100">
        <v>1</v>
      </c>
      <c r="O14" s="100">
        <v>2</v>
      </c>
      <c r="P14" s="100">
        <v>3</v>
      </c>
      <c r="Q14" s="100">
        <v>4</v>
      </c>
      <c r="R14" s="100">
        <v>5</v>
      </c>
    </row>
    <row r="15" spans="2:38">
      <c r="B15" s="229" t="s">
        <v>379</v>
      </c>
      <c r="D15" s="1007"/>
      <c r="E15" s="100">
        <v>2</v>
      </c>
      <c r="F15" s="99">
        <v>4</v>
      </c>
      <c r="G15" s="99">
        <v>4</v>
      </c>
      <c r="H15" s="99">
        <v>4</v>
      </c>
      <c r="I15" s="99">
        <v>4</v>
      </c>
      <c r="J15" s="99">
        <v>4</v>
      </c>
      <c r="L15" s="1007"/>
      <c r="M15" s="100">
        <v>1</v>
      </c>
      <c r="N15" s="99">
        <v>35</v>
      </c>
      <c r="O15" s="99">
        <v>35</v>
      </c>
      <c r="P15" s="99">
        <v>35</v>
      </c>
      <c r="Q15" s="99">
        <v>35</v>
      </c>
      <c r="R15" s="99">
        <v>35</v>
      </c>
    </row>
    <row r="16" spans="2:38">
      <c r="B16" s="229" t="s">
        <v>380</v>
      </c>
      <c r="D16" s="1007"/>
      <c r="E16" s="100">
        <v>3</v>
      </c>
      <c r="F16" s="99">
        <v>7</v>
      </c>
      <c r="G16" s="99">
        <v>7</v>
      </c>
      <c r="H16" s="99">
        <v>7</v>
      </c>
      <c r="I16" s="99">
        <v>7</v>
      </c>
      <c r="J16" s="99">
        <v>7</v>
      </c>
      <c r="L16" s="1007"/>
      <c r="M16" s="100">
        <v>2</v>
      </c>
      <c r="N16" s="99">
        <v>35</v>
      </c>
      <c r="O16" s="99">
        <v>35</v>
      </c>
      <c r="P16" s="99">
        <v>35</v>
      </c>
      <c r="Q16" s="99">
        <v>35</v>
      </c>
      <c r="R16" s="99">
        <v>35</v>
      </c>
    </row>
    <row r="17" spans="2:34">
      <c r="B17" s="229" t="s">
        <v>381</v>
      </c>
      <c r="D17" s="1007"/>
      <c r="E17" s="100">
        <v>4</v>
      </c>
      <c r="F17" s="99">
        <v>10</v>
      </c>
      <c r="G17" s="99">
        <v>10</v>
      </c>
      <c r="H17" s="99">
        <v>10</v>
      </c>
      <c r="I17" s="99">
        <v>10</v>
      </c>
      <c r="J17" s="99">
        <v>10</v>
      </c>
      <c r="L17" s="1007"/>
      <c r="M17" s="100">
        <v>3</v>
      </c>
      <c r="N17" s="99">
        <v>35</v>
      </c>
      <c r="O17" s="99">
        <v>35</v>
      </c>
      <c r="P17" s="99">
        <v>35</v>
      </c>
      <c r="Q17" s="99">
        <v>35</v>
      </c>
      <c r="R17" s="99">
        <v>35</v>
      </c>
    </row>
    <row r="18" spans="2:34">
      <c r="B18" s="229" t="s">
        <v>382</v>
      </c>
      <c r="L18" s="1007"/>
      <c r="M18" s="100">
        <v>4</v>
      </c>
      <c r="N18" s="99">
        <v>35</v>
      </c>
      <c r="O18" s="99">
        <v>35</v>
      </c>
      <c r="P18" s="99">
        <v>35</v>
      </c>
      <c r="Q18" s="99">
        <v>35</v>
      </c>
      <c r="R18" s="99">
        <v>35</v>
      </c>
    </row>
    <row r="19" spans="2:34">
      <c r="B19" s="230"/>
      <c r="D19" s="1005" t="s">
        <v>362</v>
      </c>
      <c r="E19" s="1005"/>
      <c r="F19" s="1005"/>
      <c r="G19" s="1005"/>
      <c r="H19" s="1005"/>
      <c r="I19" s="1005"/>
      <c r="J19" s="1005"/>
      <c r="L19" s="1007"/>
      <c r="M19" s="100">
        <v>5</v>
      </c>
      <c r="N19" s="99">
        <v>35</v>
      </c>
      <c r="O19" s="99">
        <v>35</v>
      </c>
      <c r="P19" s="99">
        <v>35</v>
      </c>
      <c r="Q19" s="99">
        <v>35</v>
      </c>
      <c r="R19" s="99">
        <v>35</v>
      </c>
    </row>
    <row r="20" spans="2:34" ht="14.25">
      <c r="D20" s="1006" t="s">
        <v>11</v>
      </c>
      <c r="E20" s="1006"/>
      <c r="F20" s="1006"/>
      <c r="G20" s="1006"/>
      <c r="H20" s="1006"/>
      <c r="I20" s="1006"/>
      <c r="J20" s="1006"/>
      <c r="L20" s="104"/>
      <c r="M20" s="104"/>
      <c r="N20" s="104"/>
      <c r="O20" s="104"/>
      <c r="P20" s="104"/>
      <c r="Q20" s="104"/>
      <c r="R20" s="104"/>
      <c r="T20" s="69"/>
      <c r="U20" s="69"/>
      <c r="V20" s="69"/>
      <c r="W20" s="69"/>
      <c r="X20" s="69"/>
      <c r="Y20" s="69"/>
    </row>
    <row r="21" spans="2:34">
      <c r="B21" s="230" t="s">
        <v>6</v>
      </c>
      <c r="D21" s="1007" t="s">
        <v>12</v>
      </c>
      <c r="E21" s="100"/>
      <c r="F21" s="100">
        <v>1</v>
      </c>
      <c r="G21" s="100">
        <v>2</v>
      </c>
      <c r="H21" s="100">
        <v>3</v>
      </c>
      <c r="I21" s="100">
        <v>4</v>
      </c>
      <c r="J21" s="100">
        <v>5</v>
      </c>
      <c r="L21" s="1005" t="s">
        <v>366</v>
      </c>
      <c r="M21" s="1005"/>
      <c r="N21" s="1005"/>
      <c r="O21" s="1005"/>
      <c r="P21" s="1005"/>
      <c r="Q21" s="1005"/>
      <c r="R21" s="1005"/>
      <c r="T21" s="69"/>
      <c r="U21" s="69"/>
      <c r="V21" s="69"/>
      <c r="W21" s="69"/>
      <c r="X21" s="69"/>
      <c r="Y21" s="69"/>
    </row>
    <row r="22" spans="2:34" ht="12.75" customHeight="1">
      <c r="B22" s="230" t="s">
        <v>7</v>
      </c>
      <c r="D22" s="1007"/>
      <c r="E22" s="100">
        <v>1</v>
      </c>
      <c r="F22" s="99">
        <v>39</v>
      </c>
      <c r="G22" s="99">
        <v>36</v>
      </c>
      <c r="H22" s="99">
        <v>33</v>
      </c>
      <c r="I22" s="99">
        <v>31</v>
      </c>
      <c r="J22" s="99">
        <v>28</v>
      </c>
      <c r="L22" s="1006" t="s">
        <v>11</v>
      </c>
      <c r="M22" s="1006"/>
      <c r="N22" s="1006"/>
      <c r="O22" s="1006"/>
      <c r="P22" s="1006"/>
      <c r="Q22" s="1006"/>
      <c r="R22" s="1006"/>
      <c r="T22" s="210"/>
      <c r="U22" s="210"/>
      <c r="V22" s="210"/>
      <c r="W22" s="210"/>
      <c r="X22" s="98"/>
      <c r="Y22" s="103"/>
    </row>
    <row r="23" spans="2:34">
      <c r="B23" s="230" t="s">
        <v>8</v>
      </c>
      <c r="D23" s="1007"/>
      <c r="E23" s="100">
        <v>2</v>
      </c>
      <c r="F23" s="99">
        <v>41</v>
      </c>
      <c r="G23" s="99">
        <v>37</v>
      </c>
      <c r="H23" s="99">
        <v>35</v>
      </c>
      <c r="I23" s="99">
        <v>32</v>
      </c>
      <c r="J23" s="99">
        <v>30</v>
      </c>
      <c r="L23" s="1007" t="s">
        <v>23</v>
      </c>
      <c r="M23" s="100"/>
      <c r="N23" s="100">
        <v>1</v>
      </c>
      <c r="O23" s="100">
        <v>2</v>
      </c>
      <c r="P23" s="100">
        <v>3</v>
      </c>
      <c r="Q23" s="100">
        <v>4</v>
      </c>
      <c r="R23" s="100">
        <v>5</v>
      </c>
      <c r="T23" s="210"/>
      <c r="U23" s="210"/>
      <c r="V23" s="210"/>
      <c r="W23" s="210"/>
      <c r="X23" s="98"/>
      <c r="Y23" s="103"/>
    </row>
    <row r="24" spans="2:34" ht="12.75" customHeight="1">
      <c r="B24" s="230" t="s">
        <v>9</v>
      </c>
      <c r="D24" s="1007"/>
      <c r="E24" s="100">
        <v>3</v>
      </c>
      <c r="F24" s="99">
        <v>45</v>
      </c>
      <c r="G24" s="99">
        <v>41</v>
      </c>
      <c r="H24" s="99">
        <v>38</v>
      </c>
      <c r="I24" s="99">
        <v>35</v>
      </c>
      <c r="J24" s="99">
        <v>33</v>
      </c>
      <c r="L24" s="1007"/>
      <c r="M24" s="100">
        <v>1</v>
      </c>
      <c r="N24" s="99">
        <v>70</v>
      </c>
      <c r="O24" s="99">
        <v>70</v>
      </c>
      <c r="P24" s="99">
        <v>70</v>
      </c>
      <c r="Q24" s="99">
        <v>70</v>
      </c>
      <c r="R24" s="99">
        <v>70</v>
      </c>
      <c r="T24" s="14"/>
      <c r="U24" s="14"/>
      <c r="V24" s="14"/>
      <c r="W24" s="14"/>
      <c r="X24" s="14"/>
      <c r="Y24" s="14"/>
    </row>
    <row r="25" spans="2:34">
      <c r="B25" s="230"/>
      <c r="D25" s="1007"/>
      <c r="E25" s="100">
        <v>4</v>
      </c>
      <c r="F25" s="99">
        <v>50</v>
      </c>
      <c r="G25" s="99">
        <v>46</v>
      </c>
      <c r="H25" s="99">
        <v>43</v>
      </c>
      <c r="I25" s="99">
        <v>39</v>
      </c>
      <c r="J25" s="99">
        <v>36</v>
      </c>
      <c r="L25" s="1007"/>
      <c r="M25" s="100">
        <v>2</v>
      </c>
      <c r="N25" s="99">
        <v>70</v>
      </c>
      <c r="O25" s="99">
        <v>70</v>
      </c>
      <c r="P25" s="99">
        <v>70</v>
      </c>
      <c r="Q25" s="99">
        <v>70</v>
      </c>
      <c r="R25" s="99">
        <v>70</v>
      </c>
    </row>
    <row r="26" spans="2:34">
      <c r="L26" s="1007"/>
      <c r="M26" s="100">
        <v>3</v>
      </c>
      <c r="N26" s="99">
        <v>70</v>
      </c>
      <c r="O26" s="99">
        <v>70</v>
      </c>
      <c r="P26" s="99">
        <v>70</v>
      </c>
      <c r="Q26" s="99">
        <v>70</v>
      </c>
      <c r="R26" s="99">
        <v>70</v>
      </c>
    </row>
    <row r="27" spans="2:34" ht="15" customHeight="1">
      <c r="B27" s="230" t="s">
        <v>1</v>
      </c>
      <c r="D27" s="1005" t="s">
        <v>363</v>
      </c>
      <c r="E27" s="1005"/>
      <c r="F27" s="1005"/>
      <c r="G27" s="1005"/>
      <c r="H27" s="1005"/>
      <c r="I27" s="1005"/>
      <c r="J27" s="1005"/>
      <c r="L27" s="1007"/>
      <c r="M27" s="100">
        <v>4</v>
      </c>
      <c r="N27" s="99">
        <v>70</v>
      </c>
      <c r="O27" s="99">
        <v>70</v>
      </c>
      <c r="P27" s="99">
        <v>70</v>
      </c>
      <c r="Q27" s="99">
        <v>70</v>
      </c>
      <c r="R27" s="99">
        <v>70</v>
      </c>
    </row>
    <row r="28" spans="2:34" ht="14.25">
      <c r="B28" s="230" t="s">
        <v>13</v>
      </c>
      <c r="D28" s="1006" t="s">
        <v>142</v>
      </c>
      <c r="E28" s="1006"/>
      <c r="F28" s="1006"/>
      <c r="G28" s="1006"/>
      <c r="H28" s="1006"/>
      <c r="I28" s="1006"/>
      <c r="J28" s="1006"/>
      <c r="L28" s="1007"/>
      <c r="M28" s="100">
        <v>5</v>
      </c>
      <c r="N28" s="99">
        <v>70</v>
      </c>
      <c r="O28" s="99">
        <v>70</v>
      </c>
      <c r="P28" s="99">
        <v>70</v>
      </c>
      <c r="Q28" s="99">
        <v>70</v>
      </c>
      <c r="R28" s="99">
        <v>70</v>
      </c>
      <c r="Z28" s="8"/>
    </row>
    <row r="29" spans="2:34" ht="14.25" customHeight="1">
      <c r="B29" s="230" t="s">
        <v>14</v>
      </c>
      <c r="L29" s="69"/>
      <c r="M29" s="103"/>
      <c r="N29" s="105"/>
      <c r="O29" s="105"/>
      <c r="P29" s="105"/>
      <c r="Q29" s="105"/>
      <c r="R29" s="105"/>
      <c r="Z29" s="2"/>
    </row>
    <row r="30" spans="2:34" ht="12.75" customHeight="1">
      <c r="B30" s="230" t="s">
        <v>15</v>
      </c>
      <c r="L30" s="104"/>
      <c r="M30" s="104"/>
      <c r="N30" s="104"/>
      <c r="O30" s="104"/>
      <c r="P30" s="104"/>
      <c r="Q30" s="104"/>
      <c r="R30" s="104"/>
      <c r="Z30" s="2"/>
    </row>
    <row r="31" spans="2:34" ht="14.25" customHeight="1">
      <c r="B31" s="230" t="s">
        <v>16</v>
      </c>
      <c r="L31" s="105"/>
      <c r="M31" s="105"/>
      <c r="N31" s="105"/>
      <c r="O31" s="105"/>
      <c r="P31" s="105"/>
      <c r="Q31" s="105"/>
      <c r="R31" s="105"/>
      <c r="Z31" s="2"/>
    </row>
    <row r="32" spans="2:34">
      <c r="B32" s="230"/>
      <c r="D32" s="69"/>
      <c r="E32" s="103"/>
      <c r="F32" s="103"/>
      <c r="G32" s="103"/>
      <c r="H32" s="103"/>
      <c r="I32" s="103"/>
      <c r="J32" s="103"/>
      <c r="L32" s="106"/>
      <c r="M32" s="102"/>
      <c r="N32" s="103"/>
      <c r="O32" s="103"/>
      <c r="P32" s="103"/>
      <c r="Q32" s="103"/>
      <c r="R32" s="103"/>
      <c r="Z32" s="2"/>
      <c r="AD32" s="69"/>
      <c r="AE32" s="69"/>
      <c r="AF32" s="69"/>
      <c r="AG32" s="69"/>
      <c r="AH32" s="69"/>
    </row>
    <row r="33" spans="2:34" ht="12.75" customHeight="1">
      <c r="D33" s="69"/>
      <c r="E33" s="103"/>
      <c r="F33" s="103"/>
      <c r="G33" s="103"/>
      <c r="H33" s="103"/>
      <c r="I33" s="103"/>
      <c r="J33" s="103"/>
      <c r="L33" s="218"/>
      <c r="M33" s="218"/>
      <c r="N33" s="218"/>
      <c r="O33" s="218"/>
      <c r="P33" s="218"/>
      <c r="Q33" s="218"/>
      <c r="R33" s="218"/>
      <c r="AD33" s="69"/>
      <c r="AE33" s="69"/>
      <c r="AF33" s="223"/>
      <c r="AG33" s="223"/>
      <c r="AH33" s="223"/>
    </row>
    <row r="34" spans="2:34" ht="12.75" customHeight="1">
      <c r="B34" s="230" t="s">
        <v>0</v>
      </c>
      <c r="D34" s="69"/>
      <c r="E34" s="103"/>
      <c r="G34" s="103"/>
      <c r="H34" s="103"/>
      <c r="I34" s="103"/>
      <c r="J34" s="103"/>
      <c r="L34" s="218"/>
      <c r="M34" s="218"/>
      <c r="N34" s="218"/>
      <c r="O34" s="218"/>
      <c r="P34" s="218"/>
      <c r="Q34" s="218"/>
      <c r="R34" s="218"/>
      <c r="T34" s="69"/>
      <c r="U34" s="69"/>
      <c r="V34" s="69"/>
      <c r="W34" s="69"/>
      <c r="X34" s="69"/>
      <c r="Y34" s="69"/>
      <c r="Z34" s="69"/>
      <c r="AD34" s="69"/>
      <c r="AE34" s="69"/>
      <c r="AF34" s="223"/>
      <c r="AG34" s="223"/>
      <c r="AH34" s="223"/>
    </row>
    <row r="35" spans="2:34" ht="14.25" customHeight="1">
      <c r="B35" s="230" t="s">
        <v>18</v>
      </c>
      <c r="D35" s="104"/>
      <c r="E35" s="104"/>
      <c r="G35" s="104"/>
      <c r="H35" s="104"/>
      <c r="I35" s="104"/>
      <c r="J35" s="104"/>
      <c r="L35" s="105"/>
      <c r="M35" s="105"/>
      <c r="N35" s="105"/>
      <c r="O35" s="105"/>
      <c r="P35" s="105"/>
      <c r="Q35" s="105"/>
      <c r="R35" s="105"/>
      <c r="T35" s="210"/>
      <c r="U35" s="210"/>
      <c r="V35" s="210"/>
      <c r="W35" s="210"/>
      <c r="X35" s="98"/>
      <c r="Y35" s="103"/>
      <c r="Z35" s="69"/>
      <c r="AA35" s="107"/>
      <c r="AB35" s="107"/>
      <c r="AC35" s="107"/>
      <c r="AD35" s="104"/>
      <c r="AE35" s="69"/>
      <c r="AF35" s="223"/>
      <c r="AG35" s="223"/>
      <c r="AH35" s="223"/>
    </row>
    <row r="36" spans="2:34" ht="14.25" customHeight="1">
      <c r="B36" s="229" t="s">
        <v>29</v>
      </c>
      <c r="D36" s="105"/>
      <c r="E36" s="105"/>
      <c r="G36" s="105"/>
      <c r="H36" s="105"/>
      <c r="I36" s="105"/>
      <c r="J36" s="105"/>
      <c r="L36" s="69"/>
      <c r="M36" s="102"/>
      <c r="N36" s="103"/>
      <c r="O36" s="103"/>
      <c r="P36" s="103"/>
      <c r="Q36" s="103"/>
      <c r="R36" s="103"/>
      <c r="T36" s="210"/>
      <c r="U36" s="210"/>
      <c r="V36" s="210"/>
      <c r="W36" s="210"/>
      <c r="X36" s="98"/>
      <c r="Y36" s="103"/>
      <c r="Z36" s="69"/>
      <c r="AA36" s="14"/>
      <c r="AB36" s="68"/>
      <c r="AC36" s="105"/>
      <c r="AD36" s="105"/>
      <c r="AE36" s="69"/>
      <c r="AF36" s="223"/>
      <c r="AG36" s="223"/>
      <c r="AH36" s="223"/>
    </row>
    <row r="37" spans="2:34" ht="12.75" customHeight="1">
      <c r="B37" s="229" t="s">
        <v>30</v>
      </c>
      <c r="D37" s="69"/>
      <c r="E37" s="102"/>
      <c r="G37" s="103"/>
      <c r="H37" s="103"/>
      <c r="I37" s="103"/>
      <c r="J37" s="103"/>
      <c r="L37" s="69"/>
      <c r="M37" s="69"/>
      <c r="N37" s="69"/>
      <c r="O37" s="69"/>
      <c r="P37" s="69"/>
      <c r="Q37" s="69"/>
      <c r="R37" s="69"/>
      <c r="T37" s="210"/>
      <c r="U37" s="210"/>
      <c r="V37" s="210"/>
      <c r="W37" s="210"/>
      <c r="X37" s="98"/>
      <c r="Y37" s="103"/>
      <c r="Z37" s="69"/>
      <c r="AA37" s="14"/>
      <c r="AB37" s="101"/>
      <c r="AC37" s="101"/>
      <c r="AD37" s="102"/>
      <c r="AE37" s="69"/>
      <c r="AF37" s="223"/>
      <c r="AG37" s="223"/>
      <c r="AH37" s="223"/>
    </row>
    <row r="38" spans="2:34" ht="14.25" customHeight="1">
      <c r="B38" s="229" t="s">
        <v>31</v>
      </c>
      <c r="D38" s="69"/>
      <c r="E38" s="103"/>
      <c r="G38" s="103"/>
      <c r="H38" s="103"/>
      <c r="I38" s="103"/>
      <c r="J38" s="103"/>
      <c r="L38" s="218"/>
      <c r="M38" s="218"/>
      <c r="N38" s="218"/>
      <c r="O38" s="218"/>
      <c r="P38" s="218"/>
      <c r="Q38" s="218"/>
      <c r="R38" s="218"/>
      <c r="T38" s="210"/>
      <c r="U38" s="210"/>
      <c r="V38" s="210"/>
      <c r="W38" s="210"/>
      <c r="X38" s="98"/>
      <c r="Y38" s="103"/>
      <c r="Z38" s="69"/>
      <c r="AA38" s="106"/>
      <c r="AB38" s="101"/>
      <c r="AC38" s="68"/>
      <c r="AD38" s="103"/>
      <c r="AE38" s="103"/>
      <c r="AF38" s="103"/>
      <c r="AG38" s="103"/>
      <c r="AH38" s="69"/>
    </row>
    <row r="39" spans="2:34">
      <c r="B39" s="230"/>
      <c r="D39" s="69"/>
      <c r="E39" s="103"/>
      <c r="G39" s="103"/>
      <c r="H39" s="103"/>
      <c r="I39" s="103"/>
      <c r="J39" s="103"/>
      <c r="L39" s="218"/>
      <c r="M39" s="218"/>
      <c r="N39" s="218"/>
      <c r="O39" s="218"/>
      <c r="P39" s="218"/>
      <c r="Q39" s="218"/>
      <c r="R39" s="218"/>
      <c r="T39" s="210"/>
      <c r="U39" s="210"/>
      <c r="V39" s="210"/>
      <c r="W39" s="210"/>
      <c r="X39" s="98"/>
      <c r="Y39" s="103"/>
      <c r="Z39" s="69"/>
      <c r="AA39" s="106"/>
      <c r="AB39" s="101"/>
      <c r="AC39" s="68"/>
      <c r="AD39" s="103"/>
      <c r="AE39" s="103"/>
      <c r="AF39" s="103"/>
      <c r="AG39" s="103"/>
      <c r="AH39" s="69"/>
    </row>
    <row r="40" spans="2:34" ht="12.75" customHeight="1">
      <c r="D40" s="69"/>
      <c r="E40" s="103"/>
      <c r="F40" s="103"/>
      <c r="G40" s="103"/>
      <c r="H40" s="103"/>
      <c r="I40" s="103"/>
      <c r="J40" s="103"/>
      <c r="L40" s="105"/>
      <c r="M40" s="105"/>
      <c r="N40" s="105"/>
      <c r="O40" s="105"/>
      <c r="P40" s="105"/>
      <c r="Q40" s="105"/>
      <c r="R40" s="105"/>
      <c r="T40" s="69"/>
      <c r="U40" s="69"/>
      <c r="V40" s="69"/>
      <c r="W40" s="69"/>
      <c r="X40" s="69"/>
      <c r="Y40" s="69"/>
      <c r="Z40" s="69"/>
      <c r="AA40" s="106"/>
      <c r="AB40" s="101"/>
      <c r="AC40" s="68"/>
      <c r="AD40" s="103"/>
      <c r="AE40" s="103"/>
      <c r="AF40" s="103"/>
      <c r="AG40" s="103"/>
      <c r="AH40" s="69"/>
    </row>
    <row r="41" spans="2:34" ht="12.75" customHeight="1">
      <c r="B41" s="229" t="s">
        <v>391</v>
      </c>
      <c r="D41" s="69"/>
      <c r="E41" s="103"/>
      <c r="F41" s="103"/>
      <c r="G41" s="103"/>
      <c r="H41" s="103"/>
      <c r="I41" s="103"/>
      <c r="J41" s="103"/>
      <c r="L41" s="69"/>
      <c r="M41" s="102"/>
      <c r="N41" s="102"/>
      <c r="O41" s="102"/>
      <c r="P41" s="102"/>
      <c r="Q41" s="102"/>
      <c r="R41" s="102"/>
      <c r="T41" s="69"/>
      <c r="U41" s="69"/>
      <c r="V41" s="69"/>
      <c r="W41" s="69"/>
      <c r="X41" s="69"/>
      <c r="Y41" s="69"/>
      <c r="Z41" s="69"/>
      <c r="AA41" s="106"/>
      <c r="AB41" s="101"/>
      <c r="AC41" s="68"/>
      <c r="AD41" s="103"/>
      <c r="AE41" s="103"/>
      <c r="AF41" s="103"/>
      <c r="AG41" s="103"/>
      <c r="AH41" s="69"/>
    </row>
    <row r="42" spans="2:34" ht="12.75" customHeight="1">
      <c r="B42" s="229" t="s">
        <v>392</v>
      </c>
      <c r="D42" s="104"/>
      <c r="E42" s="104"/>
      <c r="F42" s="104"/>
      <c r="G42" s="104"/>
      <c r="H42" s="104"/>
      <c r="I42" s="104"/>
      <c r="J42" s="104"/>
      <c r="L42" s="106"/>
      <c r="M42" s="102"/>
      <c r="N42" s="103"/>
      <c r="O42" s="103"/>
      <c r="P42" s="103"/>
      <c r="Q42" s="103"/>
      <c r="R42" s="103"/>
      <c r="T42" s="69"/>
      <c r="U42" s="69"/>
      <c r="V42" s="69"/>
      <c r="W42" s="69"/>
      <c r="X42" s="69"/>
      <c r="Y42" s="69"/>
      <c r="Z42" s="69"/>
      <c r="AA42" s="106"/>
      <c r="AB42" s="101"/>
      <c r="AC42" s="68"/>
      <c r="AD42" s="103"/>
      <c r="AE42" s="103"/>
      <c r="AF42" s="103"/>
      <c r="AG42" s="103"/>
      <c r="AH42" s="69"/>
    </row>
    <row r="43" spans="2:34" ht="14.25">
      <c r="B43" s="229" t="s">
        <v>393</v>
      </c>
      <c r="D43" s="105"/>
      <c r="E43" s="105"/>
      <c r="F43" s="105"/>
      <c r="G43" s="105"/>
      <c r="H43" s="105"/>
      <c r="I43" s="105"/>
      <c r="J43" s="105"/>
      <c r="L43" s="69"/>
      <c r="M43" s="69"/>
      <c r="N43" s="69"/>
      <c r="O43" s="69"/>
      <c r="P43" s="69"/>
      <c r="Q43" s="69"/>
      <c r="R43" s="69"/>
      <c r="AA43" s="106"/>
      <c r="AB43" s="101"/>
      <c r="AC43" s="68"/>
      <c r="AD43" s="103"/>
      <c r="AE43" s="103"/>
      <c r="AF43" s="103"/>
      <c r="AG43" s="103"/>
      <c r="AH43" s="69"/>
    </row>
    <row r="44" spans="2:34">
      <c r="B44" s="229" t="s">
        <v>20</v>
      </c>
      <c r="D44" s="106"/>
      <c r="E44" s="102"/>
      <c r="F44" s="102"/>
      <c r="G44" s="102"/>
      <c r="H44" s="102"/>
      <c r="I44" s="102"/>
      <c r="J44" s="102"/>
      <c r="L44" s="104"/>
      <c r="M44" s="104"/>
      <c r="N44" s="104"/>
      <c r="O44" s="104"/>
      <c r="P44" s="104"/>
      <c r="Q44" s="104"/>
      <c r="R44" s="104"/>
      <c r="AA44" s="106"/>
      <c r="AB44" s="101"/>
      <c r="AC44" s="68"/>
      <c r="AD44" s="68"/>
      <c r="AE44" s="68"/>
      <c r="AF44" s="68"/>
      <c r="AG44" s="68"/>
    </row>
    <row r="45" spans="2:34" ht="12.75" customHeight="1">
      <c r="B45" s="230" t="s">
        <v>21</v>
      </c>
      <c r="D45" s="106"/>
      <c r="E45" s="102"/>
      <c r="F45" s="103"/>
      <c r="G45" s="103"/>
      <c r="H45" s="103"/>
      <c r="I45" s="103"/>
      <c r="J45" s="103"/>
      <c r="L45" s="105"/>
      <c r="M45" s="105"/>
      <c r="N45" s="105"/>
      <c r="O45" s="105"/>
      <c r="P45" s="105"/>
      <c r="Q45" s="105"/>
      <c r="R45" s="105"/>
      <c r="AA45" s="106"/>
      <c r="AB45" s="101"/>
      <c r="AC45" s="68"/>
      <c r="AD45" s="68"/>
      <c r="AE45" s="68"/>
      <c r="AF45" s="68"/>
      <c r="AG45" s="68"/>
    </row>
    <row r="46" spans="2:34" ht="12.75" customHeight="1">
      <c r="B46" s="230" t="s">
        <v>22</v>
      </c>
      <c r="D46" s="106"/>
      <c r="E46" s="102"/>
      <c r="F46" s="103"/>
      <c r="G46" s="103"/>
      <c r="H46" s="103"/>
      <c r="I46" s="103"/>
      <c r="J46" s="103"/>
      <c r="L46" s="106"/>
      <c r="M46" s="102"/>
      <c r="N46" s="102"/>
      <c r="O46" s="102"/>
      <c r="P46" s="102"/>
      <c r="Q46" s="102"/>
      <c r="R46" s="102"/>
    </row>
    <row r="47" spans="2:34" ht="12.75" customHeight="1">
      <c r="B47" s="230"/>
      <c r="D47" s="106"/>
      <c r="E47" s="102"/>
      <c r="F47" s="103"/>
      <c r="G47" s="103"/>
      <c r="H47" s="103"/>
      <c r="I47" s="103"/>
      <c r="J47" s="103"/>
      <c r="L47" s="106"/>
      <c r="M47" s="102"/>
      <c r="N47" s="103"/>
      <c r="O47" s="103"/>
      <c r="P47" s="103"/>
      <c r="Q47" s="103"/>
      <c r="R47" s="103"/>
    </row>
    <row r="48" spans="2:34">
      <c r="D48" s="106"/>
      <c r="E48" s="102"/>
      <c r="F48" s="103"/>
      <c r="G48" s="103"/>
      <c r="H48" s="103"/>
      <c r="I48" s="103"/>
      <c r="J48" s="103"/>
      <c r="L48" s="106"/>
      <c r="M48" s="102"/>
      <c r="N48" s="103"/>
      <c r="O48" s="103"/>
      <c r="P48" s="103"/>
      <c r="Q48" s="103"/>
      <c r="R48" s="103"/>
    </row>
    <row r="49" spans="2:27">
      <c r="B49" s="244" t="s">
        <v>394</v>
      </c>
      <c r="D49" s="69"/>
      <c r="E49" s="103"/>
      <c r="F49" s="103"/>
      <c r="G49" s="103"/>
      <c r="H49" s="103"/>
      <c r="I49" s="103"/>
      <c r="J49" s="103"/>
      <c r="L49" s="106"/>
      <c r="M49" s="102"/>
      <c r="N49" s="103"/>
      <c r="O49" s="103"/>
      <c r="P49" s="103"/>
      <c r="Q49" s="103"/>
      <c r="R49" s="103"/>
    </row>
    <row r="50" spans="2:27" ht="12.75" customHeight="1">
      <c r="B50" s="244" t="s">
        <v>395</v>
      </c>
      <c r="D50" s="104"/>
      <c r="E50" s="104"/>
      <c r="F50" s="104"/>
      <c r="G50" s="104"/>
      <c r="H50" s="104"/>
      <c r="I50" s="104"/>
      <c r="J50" s="104"/>
      <c r="L50" s="106"/>
      <c r="M50" s="102"/>
      <c r="N50" s="103"/>
      <c r="O50" s="103"/>
      <c r="P50" s="103"/>
      <c r="Q50" s="103"/>
      <c r="R50" s="103"/>
      <c r="Z50" s="8"/>
    </row>
    <row r="51" spans="2:27" ht="13.15" customHeight="1">
      <c r="B51" s="229"/>
      <c r="D51" s="105"/>
      <c r="E51" s="105"/>
      <c r="F51" s="105"/>
      <c r="G51" s="105"/>
      <c r="H51" s="105"/>
      <c r="I51" s="105"/>
      <c r="J51" s="105"/>
      <c r="L51" s="106"/>
      <c r="M51" s="102"/>
      <c r="N51" s="103"/>
      <c r="O51" s="103"/>
      <c r="P51" s="103"/>
      <c r="Q51" s="103"/>
      <c r="R51" s="103"/>
      <c r="Z51" s="2"/>
      <c r="AA51" s="2"/>
    </row>
    <row r="52" spans="2:27">
      <c r="D52" s="106"/>
      <c r="E52" s="102"/>
      <c r="F52" s="102"/>
      <c r="G52" s="102"/>
      <c r="H52" s="102"/>
      <c r="I52" s="102"/>
      <c r="J52" s="102"/>
      <c r="L52" s="106"/>
      <c r="M52" s="102"/>
      <c r="N52" s="103"/>
      <c r="O52" s="103"/>
      <c r="P52" s="103"/>
      <c r="Q52" s="103"/>
      <c r="R52" s="103"/>
      <c r="Z52" s="2"/>
      <c r="AA52" s="2"/>
    </row>
    <row r="53" spans="2:27" ht="12.75" customHeight="1">
      <c r="B53" s="229" t="s">
        <v>396</v>
      </c>
      <c r="D53" s="106"/>
      <c r="E53" s="102"/>
      <c r="F53" s="103"/>
      <c r="G53" s="103"/>
      <c r="H53" s="103"/>
      <c r="I53" s="103"/>
      <c r="J53" s="103"/>
      <c r="L53" s="106"/>
      <c r="M53" s="102"/>
      <c r="N53" s="103"/>
      <c r="O53" s="103"/>
      <c r="P53" s="103"/>
      <c r="Q53" s="103"/>
      <c r="R53" s="103"/>
      <c r="Z53" s="2"/>
      <c r="AA53" s="2"/>
    </row>
    <row r="54" spans="2:27" ht="12.75" customHeight="1">
      <c r="B54" s="229" t="s">
        <v>395</v>
      </c>
      <c r="D54" s="106"/>
      <c r="E54" s="102"/>
      <c r="F54" s="103"/>
      <c r="G54" s="103"/>
      <c r="H54" s="103"/>
      <c r="I54" s="103"/>
      <c r="J54" s="103"/>
      <c r="L54" s="104"/>
      <c r="M54" s="104"/>
      <c r="N54" s="104"/>
      <c r="O54" s="104"/>
      <c r="P54" s="104"/>
      <c r="Q54" s="104"/>
      <c r="R54" s="104"/>
      <c r="Z54" s="2"/>
      <c r="AA54" s="2"/>
    </row>
    <row r="55" spans="2:27" ht="14.25">
      <c r="B55" s="230"/>
      <c r="D55" s="106"/>
      <c r="E55" s="102"/>
      <c r="F55" s="103"/>
      <c r="G55" s="103"/>
      <c r="H55" s="103"/>
      <c r="I55" s="103"/>
      <c r="J55" s="103"/>
      <c r="L55" s="105"/>
      <c r="M55" s="105"/>
      <c r="N55" s="105"/>
      <c r="O55" s="105"/>
      <c r="P55" s="105"/>
      <c r="Q55" s="105"/>
      <c r="R55" s="105"/>
    </row>
    <row r="56" spans="2:27">
      <c r="D56" s="106"/>
      <c r="E56" s="102"/>
      <c r="F56" s="103"/>
      <c r="G56" s="103"/>
      <c r="H56" s="103"/>
      <c r="I56" s="103"/>
      <c r="J56" s="103"/>
      <c r="L56" s="69"/>
      <c r="M56" s="102"/>
      <c r="N56" s="102"/>
      <c r="O56" s="102"/>
      <c r="P56" s="102"/>
      <c r="Q56" s="102"/>
      <c r="R56" s="102"/>
    </row>
    <row r="57" spans="2:27">
      <c r="B57" s="229" t="s">
        <v>10</v>
      </c>
      <c r="D57" s="69"/>
      <c r="E57" s="103"/>
      <c r="F57" s="103"/>
      <c r="G57" s="103"/>
      <c r="H57" s="103"/>
      <c r="I57" s="103"/>
      <c r="J57" s="103"/>
      <c r="L57" s="219"/>
      <c r="M57" s="219"/>
      <c r="N57" s="103"/>
      <c r="O57" s="103"/>
      <c r="P57" s="103"/>
      <c r="Q57" s="103"/>
      <c r="R57" s="103"/>
    </row>
    <row r="58" spans="2:27" ht="12.75" customHeight="1">
      <c r="B58" s="230" t="s">
        <v>37</v>
      </c>
      <c r="D58" s="104"/>
      <c r="E58" s="104"/>
      <c r="F58" s="104"/>
      <c r="G58" s="104"/>
      <c r="H58" s="104"/>
      <c r="I58" s="104"/>
      <c r="J58" s="104"/>
      <c r="L58" s="219"/>
      <c r="M58" s="219"/>
      <c r="N58" s="103"/>
      <c r="O58" s="103"/>
      <c r="P58" s="103"/>
      <c r="Q58" s="103"/>
      <c r="R58" s="103"/>
    </row>
    <row r="59" spans="2:27" ht="14.25">
      <c r="B59" s="230" t="s">
        <v>38</v>
      </c>
      <c r="D59" s="105"/>
      <c r="E59" s="105"/>
      <c r="F59" s="105"/>
      <c r="G59" s="105"/>
      <c r="H59" s="105"/>
      <c r="I59" s="105"/>
      <c r="J59" s="105"/>
      <c r="L59" s="108"/>
      <c r="M59" s="108"/>
      <c r="N59" s="103"/>
      <c r="O59" s="103"/>
      <c r="P59" s="103"/>
      <c r="Q59" s="103"/>
      <c r="R59" s="103"/>
    </row>
    <row r="60" spans="2:27">
      <c r="B60" s="230" t="s">
        <v>39</v>
      </c>
      <c r="D60" s="106"/>
      <c r="E60" s="102"/>
      <c r="F60" s="102"/>
      <c r="G60" s="102"/>
      <c r="H60" s="102"/>
      <c r="I60" s="102"/>
      <c r="J60" s="102"/>
      <c r="L60" s="108"/>
      <c r="M60" s="108"/>
      <c r="N60" s="103"/>
      <c r="O60" s="103"/>
      <c r="P60" s="103"/>
      <c r="Q60" s="103"/>
      <c r="R60" s="103"/>
    </row>
    <row r="61" spans="2:27">
      <c r="B61" s="230" t="s">
        <v>41</v>
      </c>
      <c r="D61" s="106"/>
      <c r="E61" s="102"/>
      <c r="F61" s="103"/>
      <c r="G61" s="103"/>
      <c r="H61" s="103"/>
      <c r="I61" s="103"/>
      <c r="J61" s="103"/>
      <c r="L61" s="108"/>
      <c r="M61" s="108"/>
      <c r="N61" s="103"/>
      <c r="O61" s="103"/>
      <c r="P61" s="103"/>
      <c r="Q61" s="103"/>
      <c r="R61" s="103"/>
      <c r="T61" s="11"/>
      <c r="U61" s="11"/>
      <c r="V61" s="11"/>
      <c r="W61" s="11"/>
      <c r="X61" s="11"/>
      <c r="Y61" s="11"/>
    </row>
    <row r="62" spans="2:27" ht="14.25">
      <c r="B62" s="230" t="s">
        <v>40</v>
      </c>
      <c r="D62" s="106"/>
      <c r="E62" s="102"/>
      <c r="F62" s="103"/>
      <c r="G62" s="103"/>
      <c r="H62" s="103"/>
      <c r="I62" s="103"/>
      <c r="J62" s="103"/>
      <c r="L62" s="210"/>
      <c r="M62" s="108"/>
      <c r="N62" s="102"/>
      <c r="O62" s="102"/>
      <c r="P62" s="102"/>
      <c r="Q62" s="102"/>
      <c r="R62" s="102"/>
      <c r="T62" s="2"/>
      <c r="U62" s="7"/>
      <c r="V62" s="7"/>
      <c r="W62" s="7"/>
      <c r="X62" s="7"/>
      <c r="Y62" s="7"/>
    </row>
    <row r="63" spans="2:27">
      <c r="B63" s="230"/>
      <c r="D63" s="106"/>
      <c r="E63" s="102"/>
      <c r="F63" s="103"/>
      <c r="G63" s="103"/>
      <c r="H63" s="103"/>
      <c r="I63" s="103"/>
      <c r="J63" s="103"/>
      <c r="L63" s="210"/>
      <c r="M63" s="108"/>
      <c r="N63" s="102"/>
      <c r="O63" s="102"/>
      <c r="P63" s="102"/>
      <c r="Q63" s="102"/>
      <c r="R63" s="102"/>
      <c r="T63" s="8"/>
      <c r="U63" s="8"/>
      <c r="V63" s="8"/>
      <c r="W63" s="8"/>
      <c r="X63" s="8"/>
      <c r="Y63" s="8"/>
    </row>
    <row r="64" spans="2:27">
      <c r="D64" s="106"/>
      <c r="E64" s="102"/>
      <c r="F64" s="103"/>
      <c r="G64" s="103"/>
      <c r="H64" s="103"/>
      <c r="I64" s="103"/>
      <c r="J64" s="103"/>
      <c r="L64" s="210"/>
      <c r="M64" s="108"/>
      <c r="N64" s="102"/>
      <c r="O64" s="102"/>
      <c r="P64" s="102"/>
      <c r="Q64" s="102"/>
      <c r="R64" s="102"/>
      <c r="S64" s="104"/>
      <c r="T64" s="8"/>
      <c r="U64" s="2"/>
      <c r="V64" s="2"/>
      <c r="W64" s="2"/>
      <c r="X64" s="2"/>
      <c r="Y64" s="2"/>
    </row>
    <row r="65" spans="4:19" ht="14.25">
      <c r="D65" s="69"/>
      <c r="E65" s="103"/>
      <c r="F65" s="103"/>
      <c r="G65" s="103"/>
      <c r="H65" s="103"/>
      <c r="I65" s="103"/>
      <c r="J65" s="103"/>
      <c r="L65" s="210"/>
      <c r="M65" s="108"/>
      <c r="N65" s="102"/>
      <c r="O65" s="102"/>
      <c r="P65" s="102"/>
      <c r="Q65" s="102"/>
      <c r="R65" s="102"/>
      <c r="S65" s="105"/>
    </row>
    <row r="66" spans="4:19">
      <c r="D66" s="104"/>
      <c r="E66" s="104"/>
      <c r="F66" s="104"/>
      <c r="G66" s="104"/>
      <c r="H66" s="104"/>
      <c r="I66" s="104"/>
      <c r="J66" s="104"/>
      <c r="L66" s="220"/>
      <c r="M66" s="220"/>
      <c r="N66" s="102"/>
      <c r="O66" s="102"/>
      <c r="P66" s="102"/>
      <c r="Q66" s="102"/>
      <c r="R66" s="102"/>
      <c r="S66" s="102"/>
    </row>
    <row r="67" spans="4:19" ht="14.25">
      <c r="D67" s="105"/>
      <c r="E67" s="105"/>
      <c r="F67" s="105"/>
      <c r="G67" s="105"/>
      <c r="H67" s="105"/>
      <c r="I67" s="105"/>
      <c r="J67" s="105"/>
      <c r="L67" s="220"/>
      <c r="M67" s="220"/>
      <c r="N67" s="102"/>
      <c r="O67" s="102"/>
      <c r="P67" s="102"/>
      <c r="Q67" s="102"/>
      <c r="R67" s="102"/>
      <c r="S67" s="103"/>
    </row>
    <row r="68" spans="4:19">
      <c r="D68" s="106"/>
      <c r="E68" s="102"/>
      <c r="F68" s="102"/>
      <c r="G68" s="102"/>
      <c r="H68" s="102"/>
      <c r="I68" s="102"/>
      <c r="J68" s="102"/>
      <c r="L68" s="108"/>
      <c r="M68" s="108"/>
      <c r="N68" s="102"/>
      <c r="O68" s="102"/>
      <c r="P68" s="102"/>
      <c r="Q68" s="102"/>
      <c r="R68" s="102"/>
      <c r="S68" s="103"/>
    </row>
    <row r="69" spans="4:19">
      <c r="D69" s="106"/>
      <c r="E69" s="102"/>
      <c r="F69" s="103"/>
      <c r="G69" s="103"/>
      <c r="H69" s="103"/>
      <c r="I69" s="103"/>
      <c r="J69" s="103"/>
      <c r="L69" s="209"/>
      <c r="M69" s="209"/>
      <c r="N69" s="209"/>
      <c r="O69" s="209"/>
      <c r="P69" s="209"/>
      <c r="Q69" s="209"/>
      <c r="R69" s="209"/>
      <c r="S69" s="103"/>
    </row>
    <row r="70" spans="4:19">
      <c r="D70" s="106"/>
      <c r="E70" s="102"/>
      <c r="F70" s="103"/>
      <c r="G70" s="103"/>
      <c r="H70" s="103"/>
      <c r="I70" s="103"/>
      <c r="J70" s="103"/>
      <c r="L70" s="110"/>
      <c r="M70" s="110"/>
      <c r="N70" s="217"/>
      <c r="O70" s="217"/>
      <c r="P70" s="217"/>
      <c r="Q70" s="217"/>
      <c r="R70" s="221"/>
      <c r="S70" s="103"/>
    </row>
    <row r="71" spans="4:19">
      <c r="D71" s="106"/>
      <c r="E71" s="102"/>
      <c r="F71" s="103"/>
      <c r="G71" s="103"/>
      <c r="H71" s="103"/>
      <c r="I71" s="103"/>
      <c r="J71" s="103"/>
      <c r="L71" s="98"/>
      <c r="M71" s="98"/>
      <c r="N71" s="222"/>
      <c r="O71" s="222"/>
      <c r="P71" s="222"/>
      <c r="Q71" s="222"/>
      <c r="R71" s="222"/>
    </row>
    <row r="72" spans="4:19" ht="13.5" customHeight="1">
      <c r="D72" s="106"/>
      <c r="E72" s="102"/>
      <c r="F72" s="103"/>
      <c r="G72" s="103"/>
      <c r="H72" s="103"/>
      <c r="I72" s="103"/>
      <c r="J72" s="103"/>
      <c r="L72" s="98"/>
      <c r="M72" s="98"/>
      <c r="N72" s="222"/>
      <c r="O72" s="222"/>
      <c r="P72" s="222"/>
      <c r="Q72" s="222"/>
      <c r="R72" s="222"/>
    </row>
    <row r="73" spans="4:19">
      <c r="D73" s="69"/>
      <c r="E73" s="103"/>
      <c r="F73" s="103"/>
      <c r="G73" s="103"/>
      <c r="H73" s="103"/>
      <c r="I73" s="103"/>
      <c r="J73" s="103"/>
      <c r="L73" s="112"/>
      <c r="M73" s="112"/>
      <c r="N73" s="112"/>
      <c r="O73" s="112"/>
      <c r="P73" s="112"/>
      <c r="Q73" s="112"/>
      <c r="R73" s="221"/>
    </row>
    <row r="74" spans="4:19">
      <c r="D74" s="104"/>
      <c r="E74" s="104"/>
      <c r="F74" s="104"/>
      <c r="G74" s="104"/>
      <c r="H74" s="104"/>
      <c r="I74" s="104"/>
      <c r="J74" s="104"/>
      <c r="L74" s="112"/>
      <c r="M74" s="112"/>
      <c r="N74" s="112"/>
      <c r="O74" s="112"/>
      <c r="P74" s="112"/>
      <c r="Q74" s="112"/>
      <c r="R74" s="221"/>
    </row>
    <row r="75" spans="4:19" ht="14.25">
      <c r="D75" s="105"/>
      <c r="E75" s="105"/>
      <c r="F75" s="105"/>
      <c r="G75" s="105"/>
      <c r="H75" s="105"/>
      <c r="I75" s="105"/>
      <c r="J75" s="105"/>
    </row>
    <row r="76" spans="4:19">
      <c r="D76" s="106"/>
      <c r="E76" s="102"/>
      <c r="F76" s="102"/>
      <c r="G76" s="102"/>
      <c r="H76" s="102"/>
      <c r="I76" s="102"/>
      <c r="J76" s="102"/>
    </row>
    <row r="77" spans="4:19">
      <c r="D77" s="106"/>
      <c r="E77" s="102"/>
      <c r="F77" s="103"/>
      <c r="G77" s="103"/>
      <c r="H77" s="103"/>
      <c r="I77" s="103"/>
      <c r="J77" s="103"/>
    </row>
    <row r="78" spans="4:19">
      <c r="D78" s="106"/>
      <c r="E78" s="102"/>
      <c r="F78" s="103"/>
      <c r="G78" s="103"/>
      <c r="H78" s="103"/>
      <c r="I78" s="103"/>
      <c r="J78" s="103"/>
    </row>
    <row r="79" spans="4:19">
      <c r="D79" s="106"/>
      <c r="E79" s="102"/>
      <c r="F79" s="103"/>
      <c r="G79" s="103"/>
      <c r="H79" s="103"/>
      <c r="I79" s="103"/>
      <c r="J79" s="103"/>
    </row>
    <row r="80" spans="4:19">
      <c r="D80" s="106"/>
      <c r="E80" s="102"/>
      <c r="F80" s="103"/>
      <c r="G80" s="103"/>
      <c r="H80" s="103"/>
      <c r="I80" s="103"/>
      <c r="J80" s="103"/>
    </row>
    <row r="81" spans="4:10">
      <c r="D81" s="69"/>
      <c r="E81" s="103"/>
      <c r="F81" s="103"/>
      <c r="G81" s="103"/>
      <c r="H81" s="103"/>
      <c r="I81" s="103"/>
      <c r="J81" s="103"/>
    </row>
    <row r="82" spans="4:10">
      <c r="D82" s="97"/>
      <c r="E82" s="97"/>
      <c r="F82" s="97"/>
      <c r="G82" s="97"/>
      <c r="H82" s="97"/>
      <c r="I82" s="97"/>
      <c r="J82" s="97"/>
    </row>
    <row r="83" spans="4:10">
      <c r="D83" s="108"/>
      <c r="E83" s="108"/>
      <c r="F83" s="108"/>
      <c r="G83" s="103"/>
      <c r="H83" s="103"/>
      <c r="I83" s="69"/>
      <c r="J83" s="69"/>
    </row>
    <row r="84" spans="4:10">
      <c r="D84" s="219"/>
      <c r="E84" s="219"/>
      <c r="F84" s="219"/>
      <c r="G84" s="103"/>
      <c r="H84" s="103"/>
      <c r="I84" s="69"/>
      <c r="J84" s="69"/>
    </row>
    <row r="85" spans="4:10">
      <c r="D85" s="69"/>
      <c r="E85" s="103"/>
      <c r="F85" s="103"/>
      <c r="G85" s="103"/>
      <c r="H85" s="103"/>
      <c r="I85" s="103"/>
      <c r="J85" s="103"/>
    </row>
    <row r="86" spans="4:10">
      <c r="D86" s="69"/>
      <c r="E86" s="103"/>
      <c r="F86" s="103"/>
      <c r="G86" s="103"/>
      <c r="H86" s="103"/>
      <c r="I86" s="103"/>
      <c r="J86" s="103"/>
    </row>
    <row r="87" spans="4:10">
      <c r="D87" s="211"/>
      <c r="E87" s="211"/>
      <c r="F87" s="211"/>
      <c r="G87" s="211"/>
      <c r="H87" s="211"/>
      <c r="I87" s="211"/>
      <c r="J87" s="211"/>
    </row>
    <row r="88" spans="4:10">
      <c r="D88" s="110"/>
      <c r="E88" s="110"/>
      <c r="F88" s="217"/>
      <c r="G88" s="217"/>
      <c r="H88" s="217"/>
      <c r="I88" s="217"/>
      <c r="J88" s="221"/>
    </row>
    <row r="89" spans="4:10">
      <c r="D89" s="98"/>
      <c r="E89" s="98"/>
      <c r="F89" s="222"/>
      <c r="G89" s="222"/>
      <c r="H89" s="222"/>
      <c r="I89" s="222"/>
      <c r="J89" s="222"/>
    </row>
    <row r="90" spans="4:10">
      <c r="D90" s="98"/>
      <c r="E90" s="98"/>
      <c r="F90" s="222"/>
      <c r="G90" s="222"/>
      <c r="H90" s="222"/>
      <c r="I90" s="222"/>
      <c r="J90" s="222"/>
    </row>
    <row r="91" spans="4:10">
      <c r="D91" s="228"/>
      <c r="E91" s="98"/>
      <c r="F91" s="222"/>
      <c r="G91" s="222"/>
      <c r="H91" s="222"/>
      <c r="I91" s="222"/>
      <c r="J91" s="222"/>
    </row>
    <row r="92" spans="4:10">
      <c r="D92" s="222"/>
      <c r="E92" s="98"/>
      <c r="F92" s="222"/>
      <c r="G92" s="222"/>
      <c r="H92" s="222"/>
      <c r="I92" s="222"/>
      <c r="J92" s="222"/>
    </row>
    <row r="93" spans="4:10">
      <c r="D93" s="222"/>
      <c r="E93" s="98"/>
      <c r="F93" s="98"/>
      <c r="G93" s="98"/>
      <c r="H93" s="98"/>
      <c r="I93" s="98"/>
      <c r="J93" s="98"/>
    </row>
    <row r="94" spans="4:10">
      <c r="D94" s="110"/>
      <c r="E94" s="110"/>
      <c r="F94" s="110"/>
      <c r="G94" s="110"/>
      <c r="H94" s="110"/>
      <c r="I94" s="110"/>
      <c r="J94" s="109"/>
    </row>
    <row r="95" spans="4:10">
      <c r="D95" s="110"/>
      <c r="E95" s="110"/>
      <c r="F95" s="110"/>
      <c r="G95" s="110"/>
      <c r="H95" s="110"/>
      <c r="I95" s="110"/>
      <c r="J95" s="109"/>
    </row>
    <row r="97" spans="4:10">
      <c r="D97" s="12"/>
    </row>
    <row r="98" spans="4:10">
      <c r="F98" s="12"/>
      <c r="G98" s="77"/>
      <c r="H98" s="77"/>
      <c r="I98" s="77"/>
      <c r="J98" s="77"/>
    </row>
    <row r="99" spans="4:10">
      <c r="F99" s="77"/>
      <c r="G99" s="77"/>
      <c r="H99" s="77"/>
      <c r="I99" s="78"/>
      <c r="J99" s="77"/>
    </row>
    <row r="100" spans="4:10">
      <c r="F100" s="77"/>
      <c r="G100" s="77"/>
      <c r="H100" s="77"/>
      <c r="I100" s="77"/>
      <c r="J100" s="77"/>
    </row>
    <row r="167" spans="2:2">
      <c r="B167" s="12"/>
    </row>
    <row r="169" spans="2:2">
      <c r="B169" s="12"/>
    </row>
    <row r="170" spans="2:2">
      <c r="B170" s="12"/>
    </row>
    <row r="171" spans="2:2">
      <c r="B171" s="12"/>
    </row>
    <row r="172" spans="2:2">
      <c r="B172" s="12"/>
    </row>
    <row r="173" spans="2:2">
      <c r="B173" s="12"/>
    </row>
    <row r="174" spans="2:2">
      <c r="B174" s="12"/>
    </row>
    <row r="182" spans="2:2">
      <c r="B182" s="12"/>
    </row>
    <row r="183" spans="2:2">
      <c r="B183" s="12"/>
    </row>
    <row r="184" spans="2:2">
      <c r="B184" s="12"/>
    </row>
    <row r="185" spans="2:2">
      <c r="B185" s="12"/>
    </row>
    <row r="186" spans="2:2">
      <c r="B186" s="12"/>
    </row>
    <row r="187" spans="2:2">
      <c r="B187" s="12"/>
    </row>
    <row r="195" spans="2:2">
      <c r="B195" s="12"/>
    </row>
    <row r="196" spans="2:2">
      <c r="B196" s="12"/>
    </row>
    <row r="197" spans="2:2">
      <c r="B197" s="12"/>
    </row>
    <row r="198" spans="2:2">
      <c r="B198" s="12"/>
    </row>
    <row r="200" spans="2:2">
      <c r="B200" s="12"/>
    </row>
    <row r="201" spans="2:2">
      <c r="B201" s="12"/>
    </row>
    <row r="202" spans="2:2">
      <c r="B202" s="12"/>
    </row>
    <row r="204" spans="2:2">
      <c r="B204" s="12"/>
    </row>
    <row r="205" spans="2:2">
      <c r="B205" s="12"/>
    </row>
    <row r="206" spans="2:2">
      <c r="B206" s="12"/>
    </row>
    <row r="207" spans="2:2">
      <c r="B207" s="12"/>
    </row>
  </sheetData>
  <sheetProtection selectLockedCells="1"/>
  <mergeCells count="26">
    <mergeCell ref="AA3:AD3"/>
    <mergeCell ref="L3:R3"/>
    <mergeCell ref="D3:J3"/>
    <mergeCell ref="D20:J20"/>
    <mergeCell ref="D11:J11"/>
    <mergeCell ref="D13:D17"/>
    <mergeCell ref="D5:D9"/>
    <mergeCell ref="D19:J19"/>
    <mergeCell ref="D1:J1"/>
    <mergeCell ref="T3:Y3"/>
    <mergeCell ref="L1:R1"/>
    <mergeCell ref="T1:Y1"/>
    <mergeCell ref="U4:Y4"/>
    <mergeCell ref="D27:J27"/>
    <mergeCell ref="D28:J28"/>
    <mergeCell ref="L23:L28"/>
    <mergeCell ref="D4:J4"/>
    <mergeCell ref="D12:J12"/>
    <mergeCell ref="L5:L10"/>
    <mergeCell ref="L21:R21"/>
    <mergeCell ref="L4:R4"/>
    <mergeCell ref="L12:R12"/>
    <mergeCell ref="L13:R13"/>
    <mergeCell ref="L14:L19"/>
    <mergeCell ref="L22:R22"/>
    <mergeCell ref="D21:D25"/>
  </mergeCells>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1">
    <tabColor theme="9" tint="-0.499984740745262"/>
  </sheetPr>
  <dimension ref="A1:AH34"/>
  <sheetViews>
    <sheetView zoomScale="70" zoomScaleNormal="70" workbookViewId="0">
      <selection activeCell="AG4" sqref="AG4"/>
    </sheetView>
  </sheetViews>
  <sheetFormatPr baseColWidth="10" defaultRowHeight="12.75"/>
  <cols>
    <col min="1" max="1" width="5.5703125" customWidth="1"/>
    <col min="2" max="2" width="7.5703125" bestFit="1" customWidth="1"/>
    <col min="3" max="24" width="11.140625" customWidth="1"/>
    <col min="34" max="34" width="11.42578125" hidden="1" customWidth="1"/>
  </cols>
  <sheetData>
    <row r="1" spans="1:34" ht="26.25">
      <c r="A1" s="47" t="s">
        <v>53</v>
      </c>
    </row>
    <row r="3" spans="1:34">
      <c r="A3" s="359" t="s">
        <v>36</v>
      </c>
      <c r="B3" s="359"/>
      <c r="C3" s="359" t="s">
        <v>54</v>
      </c>
      <c r="D3" s="359" t="s">
        <v>55</v>
      </c>
      <c r="E3" s="359" t="s">
        <v>56</v>
      </c>
      <c r="F3" s="359" t="s">
        <v>57</v>
      </c>
      <c r="G3" s="359" t="s">
        <v>58</v>
      </c>
      <c r="H3" s="359" t="s">
        <v>59</v>
      </c>
      <c r="I3" s="359" t="s">
        <v>60</v>
      </c>
      <c r="J3" s="359" t="s">
        <v>61</v>
      </c>
      <c r="K3" s="359" t="s">
        <v>62</v>
      </c>
      <c r="L3" s="359" t="s">
        <v>63</v>
      </c>
      <c r="M3" s="359" t="s">
        <v>96</v>
      </c>
      <c r="N3" s="359" t="s">
        <v>97</v>
      </c>
      <c r="O3" s="359" t="s">
        <v>98</v>
      </c>
      <c r="P3" s="359" t="s">
        <v>99</v>
      </c>
      <c r="Q3" s="359" t="s">
        <v>100</v>
      </c>
      <c r="R3" s="359" t="s">
        <v>101</v>
      </c>
      <c r="S3" s="359" t="s">
        <v>102</v>
      </c>
      <c r="T3" s="359" t="s">
        <v>103</v>
      </c>
      <c r="U3" s="359" t="s">
        <v>104</v>
      </c>
      <c r="V3" s="359" t="s">
        <v>105</v>
      </c>
      <c r="W3" s="359" t="s">
        <v>415</v>
      </c>
      <c r="X3" s="359" t="s">
        <v>416</v>
      </c>
      <c r="Y3" s="359" t="s">
        <v>417</v>
      </c>
      <c r="Z3" s="359" t="s">
        <v>428</v>
      </c>
      <c r="AA3" s="359" t="s">
        <v>429</v>
      </c>
      <c r="AB3" s="359" t="s">
        <v>430</v>
      </c>
      <c r="AC3" s="359" t="s">
        <v>431</v>
      </c>
      <c r="AD3" s="359" t="s">
        <v>432</v>
      </c>
      <c r="AE3" s="359" t="s">
        <v>433</v>
      </c>
      <c r="AF3" s="359" t="s">
        <v>434</v>
      </c>
      <c r="AG3" s="48" t="s">
        <v>446</v>
      </c>
    </row>
    <row r="4" spans="1:34" s="71" customFormat="1" ht="51">
      <c r="A4" s="360" t="s">
        <v>64</v>
      </c>
      <c r="B4" s="360"/>
      <c r="C4" s="70" t="s">
        <v>65</v>
      </c>
      <c r="D4" s="70" t="s">
        <v>66</v>
      </c>
      <c r="E4" s="70" t="s">
        <v>67</v>
      </c>
      <c r="F4" s="70" t="s">
        <v>68</v>
      </c>
      <c r="G4" s="70" t="s">
        <v>69</v>
      </c>
      <c r="H4" s="325" t="s">
        <v>418</v>
      </c>
      <c r="I4" s="325" t="s">
        <v>419</v>
      </c>
      <c r="J4" s="325" t="s">
        <v>420</v>
      </c>
      <c r="K4" s="70" t="s">
        <v>129</v>
      </c>
      <c r="L4" s="70" t="s">
        <v>107</v>
      </c>
      <c r="M4" s="70" t="s">
        <v>108</v>
      </c>
      <c r="N4" s="70" t="s">
        <v>106</v>
      </c>
      <c r="O4" s="70" t="s">
        <v>95</v>
      </c>
      <c r="P4" s="70" t="s">
        <v>127</v>
      </c>
      <c r="Q4" s="70" t="s">
        <v>133</v>
      </c>
      <c r="R4" s="70" t="s">
        <v>70</v>
      </c>
      <c r="S4" s="70" t="s">
        <v>130</v>
      </c>
      <c r="T4" s="70" t="s">
        <v>131</v>
      </c>
      <c r="U4" s="70" t="s">
        <v>132</v>
      </c>
      <c r="V4" s="70" t="s">
        <v>110</v>
      </c>
      <c r="W4" s="70" t="s">
        <v>111</v>
      </c>
      <c r="X4" s="70" t="s">
        <v>109</v>
      </c>
      <c r="Y4" s="70" t="s">
        <v>438</v>
      </c>
      <c r="Z4" s="70" t="s">
        <v>439</v>
      </c>
      <c r="AA4" s="70" t="s">
        <v>440</v>
      </c>
      <c r="AB4" s="70" t="s">
        <v>426</v>
      </c>
      <c r="AC4" s="70" t="s">
        <v>427</v>
      </c>
      <c r="AD4" s="70" t="s">
        <v>435</v>
      </c>
      <c r="AE4" s="70" t="s">
        <v>436</v>
      </c>
      <c r="AF4" s="70" t="s">
        <v>437</v>
      </c>
      <c r="AG4" s="356" t="s">
        <v>447</v>
      </c>
      <c r="AH4" s="71" t="str">
        <f>C4</f>
        <v>Luzern 1</v>
      </c>
    </row>
    <row r="5" spans="1:34">
      <c r="A5" s="288" t="s">
        <v>33</v>
      </c>
      <c r="B5" s="288" t="s">
        <v>52</v>
      </c>
      <c r="C5" s="50"/>
      <c r="D5" s="50"/>
      <c r="E5" s="50"/>
      <c r="F5" s="50"/>
      <c r="G5" s="50"/>
      <c r="H5" s="326" t="s">
        <v>443</v>
      </c>
      <c r="I5" s="327" t="s">
        <v>443</v>
      </c>
      <c r="J5" s="326" t="s">
        <v>443</v>
      </c>
      <c r="K5" s="50" t="s">
        <v>444</v>
      </c>
      <c r="L5" s="50" t="s">
        <v>444</v>
      </c>
      <c r="M5" s="50" t="s">
        <v>444</v>
      </c>
      <c r="N5" s="50" t="s">
        <v>444</v>
      </c>
      <c r="O5" s="50" t="s">
        <v>444</v>
      </c>
      <c r="P5" s="50" t="s">
        <v>444</v>
      </c>
      <c r="Q5" s="50" t="s">
        <v>444</v>
      </c>
      <c r="R5" s="50" t="s">
        <v>444</v>
      </c>
      <c r="S5" s="50" t="s">
        <v>444</v>
      </c>
      <c r="T5" s="50" t="s">
        <v>444</v>
      </c>
      <c r="U5" s="50" t="s">
        <v>444</v>
      </c>
      <c r="V5" s="50" t="s">
        <v>444</v>
      </c>
      <c r="W5" s="50" t="s">
        <v>444</v>
      </c>
      <c r="X5" s="50" t="s">
        <v>444</v>
      </c>
      <c r="Y5" s="50" t="s">
        <v>442</v>
      </c>
      <c r="Z5" s="50" t="s">
        <v>442</v>
      </c>
      <c r="AA5" s="50" t="s">
        <v>442</v>
      </c>
      <c r="AB5" s="50" t="s">
        <v>442</v>
      </c>
      <c r="AC5" s="50" t="s">
        <v>442</v>
      </c>
      <c r="AD5" s="50" t="s">
        <v>441</v>
      </c>
      <c r="AE5" s="50" t="s">
        <v>441</v>
      </c>
      <c r="AF5" s="50" t="s">
        <v>441</v>
      </c>
      <c r="AG5" s="50"/>
      <c r="AH5" t="str">
        <f>D4</f>
        <v>Luzern 2 + 10%</v>
      </c>
    </row>
    <row r="6" spans="1:34">
      <c r="A6" s="288">
        <v>1</v>
      </c>
      <c r="B6" s="288" t="s">
        <v>71</v>
      </c>
      <c r="C6" s="67">
        <v>0.35</v>
      </c>
      <c r="D6" s="67">
        <v>0.28000000000000003</v>
      </c>
      <c r="E6" s="67">
        <v>0.25</v>
      </c>
      <c r="F6" s="67">
        <v>0.23</v>
      </c>
      <c r="G6" s="67">
        <v>0.2</v>
      </c>
      <c r="H6" s="326">
        <v>0.2</v>
      </c>
      <c r="I6" s="327">
        <v>0.2</v>
      </c>
      <c r="J6" s="326">
        <v>0.18</v>
      </c>
      <c r="K6" s="67">
        <v>0.19</v>
      </c>
      <c r="L6" s="67">
        <v>0.21</v>
      </c>
      <c r="M6" s="67">
        <v>0.23</v>
      </c>
      <c r="N6" s="67">
        <v>0.2</v>
      </c>
      <c r="O6" s="67">
        <v>0.22</v>
      </c>
      <c r="P6" s="67">
        <v>0.23</v>
      </c>
      <c r="Q6" s="67">
        <v>0.2</v>
      </c>
      <c r="R6" s="67">
        <v>0.25</v>
      </c>
      <c r="S6" s="67">
        <v>0.28000000000000003</v>
      </c>
      <c r="T6" s="67">
        <v>0.25</v>
      </c>
      <c r="U6" s="67">
        <v>0.21</v>
      </c>
      <c r="V6" s="67">
        <v>0.25</v>
      </c>
      <c r="W6" s="67">
        <v>0.19</v>
      </c>
      <c r="X6" s="67">
        <v>0.21</v>
      </c>
      <c r="Y6" s="349">
        <v>0.24</v>
      </c>
      <c r="Z6" s="349">
        <v>0.24</v>
      </c>
      <c r="AA6" s="67">
        <v>0.23</v>
      </c>
      <c r="AB6" s="349">
        <v>0.21</v>
      </c>
      <c r="AC6" s="67">
        <v>0.2</v>
      </c>
      <c r="AD6" s="349">
        <v>0.16500000000000001</v>
      </c>
      <c r="AE6" s="349">
        <v>0.18099999999999999</v>
      </c>
      <c r="AF6" s="349">
        <v>0.18</v>
      </c>
      <c r="AG6" s="357"/>
      <c r="AH6" t="str">
        <f>E4</f>
        <v>Luzern 2</v>
      </c>
    </row>
    <row r="7" spans="1:34">
      <c r="A7" s="288">
        <v>2</v>
      </c>
      <c r="B7" s="288" t="s">
        <v>72</v>
      </c>
      <c r="C7" s="67">
        <v>0.5</v>
      </c>
      <c r="D7" s="67">
        <v>0.44</v>
      </c>
      <c r="E7" s="67">
        <v>0.4</v>
      </c>
      <c r="F7" s="67">
        <v>0.36</v>
      </c>
      <c r="G7" s="67">
        <v>0.3</v>
      </c>
      <c r="H7" s="326">
        <v>0.35</v>
      </c>
      <c r="I7" s="327">
        <v>0.3</v>
      </c>
      <c r="J7" s="326">
        <v>0.3</v>
      </c>
      <c r="K7" s="67">
        <v>0.33</v>
      </c>
      <c r="L7" s="67">
        <v>0.37</v>
      </c>
      <c r="M7" s="67">
        <v>0.41</v>
      </c>
      <c r="N7" s="67">
        <v>0.4</v>
      </c>
      <c r="O7" s="67">
        <v>0.39</v>
      </c>
      <c r="P7" s="67">
        <v>0.38</v>
      </c>
      <c r="Q7" s="67">
        <v>0.4</v>
      </c>
      <c r="R7" s="67">
        <v>0.41</v>
      </c>
      <c r="S7" s="67">
        <v>0.48</v>
      </c>
      <c r="T7" s="67">
        <v>0.41</v>
      </c>
      <c r="U7" s="67">
        <v>0.35</v>
      </c>
      <c r="V7" s="67">
        <v>0.42</v>
      </c>
      <c r="W7" s="67">
        <v>0.31</v>
      </c>
      <c r="X7" s="67">
        <v>0.36</v>
      </c>
      <c r="Y7" s="349">
        <v>0.41</v>
      </c>
      <c r="Z7" s="349">
        <v>0.4</v>
      </c>
      <c r="AA7" s="67">
        <v>0.39</v>
      </c>
      <c r="AB7" s="349">
        <v>0.35</v>
      </c>
      <c r="AC7" s="67">
        <v>0.4</v>
      </c>
      <c r="AD7" s="349">
        <v>0.30199999999999999</v>
      </c>
      <c r="AE7" s="349">
        <v>0.33800000000000002</v>
      </c>
      <c r="AF7" s="349">
        <v>0.35</v>
      </c>
      <c r="AG7" s="357"/>
      <c r="AH7" t="str">
        <f>F4</f>
        <v>Luzern 2 - 10%</v>
      </c>
    </row>
    <row r="8" spans="1:34">
      <c r="A8" s="288">
        <v>3</v>
      </c>
      <c r="B8" s="288" t="s">
        <v>73</v>
      </c>
      <c r="C8" s="67">
        <v>0.7</v>
      </c>
      <c r="D8" s="67">
        <v>0.66</v>
      </c>
      <c r="E8" s="67">
        <v>0.6</v>
      </c>
      <c r="F8" s="67">
        <v>0.54</v>
      </c>
      <c r="G8" s="67">
        <v>0.5</v>
      </c>
      <c r="H8" s="326">
        <v>0.54</v>
      </c>
      <c r="I8" s="327">
        <v>0.5</v>
      </c>
      <c r="J8" s="326">
        <v>0.45</v>
      </c>
      <c r="K8" s="67">
        <v>0.5</v>
      </c>
      <c r="L8" s="67">
        <v>0.56999999999999995</v>
      </c>
      <c r="M8" s="67">
        <v>0.64</v>
      </c>
      <c r="N8" s="67">
        <v>0.6</v>
      </c>
      <c r="O8" s="67">
        <v>0.61</v>
      </c>
      <c r="P8" s="67">
        <v>0.56999999999999995</v>
      </c>
      <c r="Q8" s="67">
        <v>0.6</v>
      </c>
      <c r="R8" s="67">
        <v>0.63</v>
      </c>
      <c r="S8" s="67">
        <v>0.72</v>
      </c>
      <c r="T8" s="67">
        <v>0.63</v>
      </c>
      <c r="U8" s="67">
        <v>0.52</v>
      </c>
      <c r="V8" s="67">
        <v>0.64</v>
      </c>
      <c r="W8" s="67">
        <v>0.47</v>
      </c>
      <c r="X8" s="67">
        <v>0.56000000000000005</v>
      </c>
      <c r="Y8" s="349">
        <v>0.64</v>
      </c>
      <c r="Z8" s="349">
        <v>0.61</v>
      </c>
      <c r="AA8" s="67">
        <v>0.56999999999999995</v>
      </c>
      <c r="AB8" s="349">
        <v>0.52</v>
      </c>
      <c r="AC8" s="67">
        <v>0.6</v>
      </c>
      <c r="AD8" s="349">
        <v>0.51800000000000002</v>
      </c>
      <c r="AE8" s="349">
        <v>0.56499999999999995</v>
      </c>
      <c r="AF8" s="349">
        <v>0.60499999999999998</v>
      </c>
      <c r="AG8" s="357"/>
      <c r="AH8" t="str">
        <f>G4</f>
        <v>Luzern 3</v>
      </c>
    </row>
    <row r="9" spans="1:34">
      <c r="A9" s="288">
        <v>4</v>
      </c>
      <c r="B9" s="288" t="s">
        <v>74</v>
      </c>
      <c r="C9" s="67">
        <v>1</v>
      </c>
      <c r="D9" s="67">
        <v>0.94</v>
      </c>
      <c r="E9" s="67">
        <v>0.85</v>
      </c>
      <c r="F9" s="67">
        <v>0.77</v>
      </c>
      <c r="G9" s="67">
        <v>0.7</v>
      </c>
      <c r="H9" s="326">
        <v>0.77</v>
      </c>
      <c r="I9" s="327">
        <v>0.7</v>
      </c>
      <c r="J9" s="326">
        <v>0.64</v>
      </c>
      <c r="K9" s="67">
        <v>0.71</v>
      </c>
      <c r="L9" s="67">
        <v>0.83</v>
      </c>
      <c r="M9" s="67">
        <v>0.93</v>
      </c>
      <c r="N9" s="67">
        <v>0.9</v>
      </c>
      <c r="O9" s="67">
        <v>0.87</v>
      </c>
      <c r="P9" s="67">
        <v>0.81</v>
      </c>
      <c r="Q9" s="67">
        <v>0.8</v>
      </c>
      <c r="R9" s="67">
        <v>0.89</v>
      </c>
      <c r="S9" s="67">
        <v>1.02</v>
      </c>
      <c r="T9" s="67">
        <v>0.89</v>
      </c>
      <c r="U9" s="67">
        <v>0.73</v>
      </c>
      <c r="V9" s="67">
        <v>0.91</v>
      </c>
      <c r="W9" s="67">
        <v>0.65</v>
      </c>
      <c r="X9" s="67">
        <v>0.8</v>
      </c>
      <c r="Y9" s="349">
        <v>0.92</v>
      </c>
      <c r="Z9" s="349">
        <v>0.86</v>
      </c>
      <c r="AA9" s="67">
        <v>0.8</v>
      </c>
      <c r="AB9" s="349">
        <v>0.73</v>
      </c>
      <c r="AC9" s="67">
        <v>0.9</v>
      </c>
      <c r="AD9" s="349">
        <v>0.71399999999999997</v>
      </c>
      <c r="AE9" s="349">
        <v>0.80900000000000005</v>
      </c>
      <c r="AF9" s="349">
        <v>0.86890000000000001</v>
      </c>
      <c r="AG9" s="357"/>
      <c r="AH9" t="str">
        <f>H4</f>
        <v>Obersimmental mittel</v>
      </c>
    </row>
    <row r="10" spans="1:34">
      <c r="A10" s="288">
        <v>5</v>
      </c>
      <c r="B10" s="288" t="s">
        <v>75</v>
      </c>
      <c r="C10" s="67">
        <v>1.3</v>
      </c>
      <c r="D10" s="67">
        <v>1.27</v>
      </c>
      <c r="E10" s="67">
        <v>1.1499999999999999</v>
      </c>
      <c r="F10" s="67">
        <v>1.04</v>
      </c>
      <c r="G10" s="67">
        <v>0.9</v>
      </c>
      <c r="H10" s="326">
        <v>1.06</v>
      </c>
      <c r="I10" s="327">
        <v>1</v>
      </c>
      <c r="J10" s="326">
        <v>0.86</v>
      </c>
      <c r="K10" s="67">
        <v>0.96</v>
      </c>
      <c r="L10" s="67">
        <v>1.1299999999999999</v>
      </c>
      <c r="M10" s="67">
        <v>1.27</v>
      </c>
      <c r="N10" s="67">
        <v>1.1000000000000001</v>
      </c>
      <c r="O10" s="67">
        <v>1.19</v>
      </c>
      <c r="P10" s="67">
        <v>1.1000000000000001</v>
      </c>
      <c r="Q10" s="67">
        <v>1.1000000000000001</v>
      </c>
      <c r="R10" s="67">
        <v>1.21</v>
      </c>
      <c r="S10" s="67">
        <v>1.38</v>
      </c>
      <c r="T10" s="67">
        <v>1.21</v>
      </c>
      <c r="U10" s="67">
        <v>0.98</v>
      </c>
      <c r="V10" s="67">
        <v>1.24</v>
      </c>
      <c r="W10" s="67">
        <v>0.88</v>
      </c>
      <c r="X10" s="67">
        <v>1.0900000000000001</v>
      </c>
      <c r="Y10" s="349">
        <v>1.26</v>
      </c>
      <c r="Z10" s="349">
        <v>1.17</v>
      </c>
      <c r="AA10" s="67">
        <v>1.08</v>
      </c>
      <c r="AB10" s="349">
        <v>0.98</v>
      </c>
      <c r="AC10" s="67">
        <v>1.2</v>
      </c>
      <c r="AD10" s="349">
        <v>0.93700000000000006</v>
      </c>
      <c r="AE10" s="349">
        <v>1.0840000000000001</v>
      </c>
      <c r="AF10" s="349">
        <v>1.2230000000000001</v>
      </c>
      <c r="AG10" s="357"/>
      <c r="AH10" t="str">
        <f>I4</f>
        <v>Meiringen-Rosenlaui mittel</v>
      </c>
    </row>
    <row r="11" spans="1:34">
      <c r="A11" s="288">
        <v>6</v>
      </c>
      <c r="B11" s="288" t="s">
        <v>76</v>
      </c>
      <c r="C11" s="67">
        <v>1.6</v>
      </c>
      <c r="D11" s="67">
        <v>1.6</v>
      </c>
      <c r="E11" s="67">
        <v>1.45</v>
      </c>
      <c r="F11" s="67">
        <v>1.31</v>
      </c>
      <c r="G11" s="67">
        <v>1.2</v>
      </c>
      <c r="H11" s="326">
        <v>1.38</v>
      </c>
      <c r="I11" s="327">
        <v>1.3</v>
      </c>
      <c r="J11" s="326">
        <v>1.1200000000000001</v>
      </c>
      <c r="K11" s="67">
        <v>1.25</v>
      </c>
      <c r="L11" s="67">
        <v>1.48</v>
      </c>
      <c r="M11" s="67">
        <v>1.66</v>
      </c>
      <c r="N11" s="67">
        <v>1.5</v>
      </c>
      <c r="O11" s="67">
        <v>1.56</v>
      </c>
      <c r="P11" s="67">
        <v>1.43</v>
      </c>
      <c r="Q11" s="67">
        <v>1.4</v>
      </c>
      <c r="R11" s="67">
        <v>1.57</v>
      </c>
      <c r="S11" s="67">
        <v>1.78</v>
      </c>
      <c r="T11" s="67">
        <v>1.57</v>
      </c>
      <c r="U11" s="67">
        <v>1.27</v>
      </c>
      <c r="V11" s="67">
        <v>1.61</v>
      </c>
      <c r="W11" s="67">
        <v>1.1299999999999999</v>
      </c>
      <c r="X11" s="67">
        <v>1.43</v>
      </c>
      <c r="Y11" s="349">
        <v>1.64</v>
      </c>
      <c r="Z11" s="349">
        <v>1.51</v>
      </c>
      <c r="AA11" s="67">
        <v>1.4</v>
      </c>
      <c r="AB11" s="349">
        <v>1.27</v>
      </c>
      <c r="AC11" s="67">
        <v>1.6</v>
      </c>
      <c r="AD11" s="349">
        <v>1.1859999999999999</v>
      </c>
      <c r="AE11" s="349">
        <v>1.39</v>
      </c>
      <c r="AF11" s="349">
        <v>1.587</v>
      </c>
      <c r="AG11" s="357"/>
      <c r="AH11" s="12" t="str">
        <f>J4</f>
        <v>Kander-Engstligen mittel</v>
      </c>
    </row>
    <row r="12" spans="1:34">
      <c r="A12" s="288">
        <v>7</v>
      </c>
      <c r="B12" s="288" t="s">
        <v>77</v>
      </c>
      <c r="C12" s="67">
        <v>2</v>
      </c>
      <c r="D12" s="67">
        <v>1.98</v>
      </c>
      <c r="E12" s="67">
        <v>1.8</v>
      </c>
      <c r="F12" s="67">
        <v>1.62</v>
      </c>
      <c r="G12" s="67">
        <v>1.5</v>
      </c>
      <c r="H12" s="326">
        <v>1.76</v>
      </c>
      <c r="I12" s="327">
        <v>1.7</v>
      </c>
      <c r="J12" s="326">
        <v>1.42</v>
      </c>
      <c r="K12" s="67">
        <v>1.57</v>
      </c>
      <c r="L12" s="67">
        <v>1.87</v>
      </c>
      <c r="M12" s="67">
        <v>2.09</v>
      </c>
      <c r="N12" s="67">
        <v>1.8</v>
      </c>
      <c r="O12" s="67">
        <v>1.97</v>
      </c>
      <c r="P12" s="67">
        <v>1.81</v>
      </c>
      <c r="Q12" s="67">
        <v>1.8</v>
      </c>
      <c r="R12" s="67">
        <v>1.97</v>
      </c>
      <c r="S12" s="67">
        <v>2.2400000000000002</v>
      </c>
      <c r="T12" s="67">
        <v>1.97</v>
      </c>
      <c r="U12" s="67">
        <v>1.61</v>
      </c>
      <c r="V12" s="67">
        <v>2.04</v>
      </c>
      <c r="W12" s="67">
        <v>1.42</v>
      </c>
      <c r="X12" s="67">
        <v>1.82</v>
      </c>
      <c r="Y12" s="349">
        <v>2.0699999999999998</v>
      </c>
      <c r="Z12" s="349">
        <v>1.89</v>
      </c>
      <c r="AA12" s="67">
        <v>1.77</v>
      </c>
      <c r="AB12" s="349">
        <v>1.61</v>
      </c>
      <c r="AC12" s="67">
        <v>2</v>
      </c>
      <c r="AD12" s="349">
        <v>1.4630000000000001</v>
      </c>
      <c r="AE12" s="349">
        <v>1.728</v>
      </c>
      <c r="AF12" s="349">
        <v>1.9890000000000001</v>
      </c>
      <c r="AG12" s="357"/>
      <c r="AH12" s="12" t="str">
        <f>K4</f>
        <v>Röthenbach-Eriz kurz</v>
      </c>
    </row>
    <row r="13" spans="1:34">
      <c r="A13" s="288">
        <v>8</v>
      </c>
      <c r="B13" s="288" t="s">
        <v>78</v>
      </c>
      <c r="C13" s="67">
        <v>2.5</v>
      </c>
      <c r="D13" s="67">
        <v>2.42</v>
      </c>
      <c r="E13" s="67">
        <v>2.2000000000000002</v>
      </c>
      <c r="F13" s="67">
        <v>1.98</v>
      </c>
      <c r="G13" s="67">
        <v>1.9</v>
      </c>
      <c r="H13" s="326">
        <v>2.1800000000000002</v>
      </c>
      <c r="I13" s="327">
        <v>2.1</v>
      </c>
      <c r="J13" s="326">
        <v>1.76</v>
      </c>
      <c r="K13" s="67">
        <v>1.92</v>
      </c>
      <c r="L13" s="67">
        <v>2.31</v>
      </c>
      <c r="M13" s="67">
        <v>2.57</v>
      </c>
      <c r="N13" s="67">
        <v>2.2000000000000002</v>
      </c>
      <c r="O13" s="67">
        <v>2.4300000000000002</v>
      </c>
      <c r="P13" s="67">
        <v>2.23</v>
      </c>
      <c r="Q13" s="67">
        <v>2.2000000000000002</v>
      </c>
      <c r="R13" s="67">
        <v>2.42</v>
      </c>
      <c r="S13" s="67">
        <v>2.74</v>
      </c>
      <c r="T13" s="67">
        <v>2.42</v>
      </c>
      <c r="U13" s="67">
        <v>1.98</v>
      </c>
      <c r="V13" s="67">
        <v>2.5099999999999998</v>
      </c>
      <c r="W13" s="67">
        <v>1.75</v>
      </c>
      <c r="X13" s="67">
        <v>2.2599999999999998</v>
      </c>
      <c r="Y13" s="349">
        <v>2.5499999999999998</v>
      </c>
      <c r="Z13" s="349">
        <v>2.3199999999999998</v>
      </c>
      <c r="AA13" s="67">
        <v>2.1800000000000002</v>
      </c>
      <c r="AB13" s="349">
        <v>1.98</v>
      </c>
      <c r="AC13" s="67">
        <v>2.4</v>
      </c>
      <c r="AD13" s="349">
        <v>1.7669999999999999</v>
      </c>
      <c r="AE13" s="349">
        <v>2.097</v>
      </c>
      <c r="AF13" s="349">
        <v>2.4279999999999999</v>
      </c>
      <c r="AG13" s="357"/>
      <c r="AH13" t="str">
        <f>L4</f>
        <v>Röthenbach-Eriz mittel</v>
      </c>
    </row>
    <row r="14" spans="1:34">
      <c r="A14" s="288">
        <v>9</v>
      </c>
      <c r="B14" s="288" t="s">
        <v>79</v>
      </c>
      <c r="C14" s="67">
        <v>3</v>
      </c>
      <c r="D14" s="67">
        <v>2.97</v>
      </c>
      <c r="E14" s="67">
        <v>2.7</v>
      </c>
      <c r="F14" s="67">
        <v>2.4300000000000002</v>
      </c>
      <c r="G14" s="67">
        <v>2.2999999999999998</v>
      </c>
      <c r="H14" s="326">
        <v>2.64</v>
      </c>
      <c r="I14" s="327">
        <v>2.5</v>
      </c>
      <c r="J14" s="326">
        <v>2.13</v>
      </c>
      <c r="K14" s="67">
        <v>2.2999999999999998</v>
      </c>
      <c r="L14" s="67">
        <v>2.78</v>
      </c>
      <c r="M14" s="67">
        <v>3.08</v>
      </c>
      <c r="N14" s="67">
        <v>2.7</v>
      </c>
      <c r="O14" s="67">
        <v>2.92</v>
      </c>
      <c r="P14" s="67">
        <v>2.7</v>
      </c>
      <c r="Q14" s="67">
        <v>2.7</v>
      </c>
      <c r="R14" s="67">
        <v>2.92</v>
      </c>
      <c r="S14" s="67">
        <v>3.28</v>
      </c>
      <c r="T14" s="67">
        <v>2.92</v>
      </c>
      <c r="U14" s="67">
        <v>2.4</v>
      </c>
      <c r="V14" s="67">
        <v>3.03</v>
      </c>
      <c r="W14" s="67">
        <v>2.1</v>
      </c>
      <c r="X14" s="67">
        <v>2.75</v>
      </c>
      <c r="Y14" s="349">
        <v>3.06</v>
      </c>
      <c r="Z14" s="349">
        <v>2.77</v>
      </c>
      <c r="AA14" s="67">
        <v>2.64</v>
      </c>
      <c r="AB14" s="349">
        <v>2.4</v>
      </c>
      <c r="AC14" s="67">
        <v>2.8</v>
      </c>
      <c r="AD14" s="349">
        <v>2.0979999999999999</v>
      </c>
      <c r="AE14" s="349">
        <v>2.4980000000000002</v>
      </c>
      <c r="AF14" s="349">
        <v>2.903</v>
      </c>
      <c r="AG14" s="357"/>
      <c r="AH14" t="str">
        <f>M4</f>
        <v>Röthenbach-Eriz lang</v>
      </c>
    </row>
    <row r="15" spans="1:34">
      <c r="A15" s="288">
        <v>10</v>
      </c>
      <c r="B15" s="288" t="s">
        <v>80</v>
      </c>
      <c r="C15" s="67">
        <v>3.5</v>
      </c>
      <c r="D15" s="67">
        <v>3.52</v>
      </c>
      <c r="E15" s="67">
        <v>3.2</v>
      </c>
      <c r="F15" s="67">
        <v>2.88</v>
      </c>
      <c r="G15" s="67">
        <v>2.75</v>
      </c>
      <c r="H15" s="326">
        <v>3.13</v>
      </c>
      <c r="I15" s="327">
        <v>3</v>
      </c>
      <c r="J15" s="326">
        <v>2.54</v>
      </c>
      <c r="K15" s="67">
        <v>2.71</v>
      </c>
      <c r="L15" s="67">
        <v>3.29</v>
      </c>
      <c r="M15" s="67">
        <v>3.62</v>
      </c>
      <c r="N15" s="67">
        <v>3.2</v>
      </c>
      <c r="O15" s="67">
        <v>3.44</v>
      </c>
      <c r="P15" s="67">
        <v>3.21</v>
      </c>
      <c r="Q15" s="67">
        <v>3.2</v>
      </c>
      <c r="R15" s="67">
        <v>3.45</v>
      </c>
      <c r="S15" s="67">
        <v>3.87</v>
      </c>
      <c r="T15" s="67">
        <v>3.45</v>
      </c>
      <c r="U15" s="67">
        <v>2.86</v>
      </c>
      <c r="V15" s="67">
        <v>3.6</v>
      </c>
      <c r="W15" s="67">
        <v>2.4900000000000002</v>
      </c>
      <c r="X15" s="67">
        <v>3.28</v>
      </c>
      <c r="Y15" s="349">
        <v>3.61</v>
      </c>
      <c r="Z15" s="349">
        <v>3.26</v>
      </c>
      <c r="AA15" s="67">
        <v>3.15</v>
      </c>
      <c r="AB15" s="349">
        <v>2.86</v>
      </c>
      <c r="AC15" s="67">
        <v>3.3</v>
      </c>
      <c r="AD15" s="349">
        <v>2.456</v>
      </c>
      <c r="AE15" s="349">
        <v>2.9289999999999998</v>
      </c>
      <c r="AF15" s="349">
        <v>3.4159999999999999</v>
      </c>
      <c r="AG15" s="357"/>
      <c r="AH15" t="str">
        <f>N4</f>
        <v>Obergurnigel</v>
      </c>
    </row>
    <row r="16" spans="1:34">
      <c r="A16" s="288">
        <v>11</v>
      </c>
      <c r="B16" s="288" t="s">
        <v>81</v>
      </c>
      <c r="C16" s="67">
        <v>4.0999999999999996</v>
      </c>
      <c r="D16" s="67">
        <v>4.07</v>
      </c>
      <c r="E16" s="67">
        <v>3.7</v>
      </c>
      <c r="F16" s="67">
        <v>3.33</v>
      </c>
      <c r="G16" s="67">
        <v>3.25</v>
      </c>
      <c r="H16" s="326">
        <v>3.67</v>
      </c>
      <c r="I16" s="327">
        <v>3.5</v>
      </c>
      <c r="J16" s="326">
        <v>2.99</v>
      </c>
      <c r="K16" s="67">
        <v>3.13</v>
      </c>
      <c r="L16" s="67">
        <v>3.83</v>
      </c>
      <c r="M16" s="67">
        <v>4.1900000000000004</v>
      </c>
      <c r="N16" s="67">
        <v>3.7</v>
      </c>
      <c r="O16" s="67">
        <v>4.28</v>
      </c>
      <c r="P16" s="67">
        <v>3.77</v>
      </c>
      <c r="Q16" s="67">
        <v>3.7</v>
      </c>
      <c r="R16" s="67">
        <v>4.03</v>
      </c>
      <c r="S16" s="67">
        <v>4.49</v>
      </c>
      <c r="T16" s="67">
        <v>4.03</v>
      </c>
      <c r="U16" s="67">
        <v>3.36</v>
      </c>
      <c r="V16" s="67">
        <v>4.21</v>
      </c>
      <c r="W16" s="67">
        <v>2.91</v>
      </c>
      <c r="X16" s="67">
        <v>3.85</v>
      </c>
      <c r="Y16" s="349">
        <v>4.1900000000000004</v>
      </c>
      <c r="Z16" s="349">
        <v>3.77</v>
      </c>
      <c r="AA16" s="67">
        <v>3.7</v>
      </c>
      <c r="AB16" s="349">
        <v>3.36</v>
      </c>
      <c r="AC16" s="67">
        <v>3.8</v>
      </c>
      <c r="AD16" s="349">
        <v>2.84</v>
      </c>
      <c r="AE16" s="349">
        <v>3.3919999999999999</v>
      </c>
      <c r="AF16" s="349">
        <v>3.9660000000000002</v>
      </c>
      <c r="AG16" s="357"/>
      <c r="AH16" t="str">
        <f>O4</f>
        <v>Rüschegg</v>
      </c>
    </row>
    <row r="17" spans="1:34">
      <c r="A17" s="288">
        <v>12</v>
      </c>
      <c r="B17" s="288" t="s">
        <v>82</v>
      </c>
      <c r="C17" s="67">
        <v>4.7</v>
      </c>
      <c r="D17" s="67">
        <v>4.62</v>
      </c>
      <c r="E17" s="67">
        <v>4.2</v>
      </c>
      <c r="F17" s="67">
        <v>3.78</v>
      </c>
      <c r="G17" s="67">
        <v>3.75</v>
      </c>
      <c r="H17" s="326">
        <v>4.24</v>
      </c>
      <c r="I17" s="327">
        <v>4.0999999999999996</v>
      </c>
      <c r="J17" s="326">
        <v>3.47</v>
      </c>
      <c r="K17" s="67">
        <v>3.58</v>
      </c>
      <c r="L17" s="67">
        <v>4.3899999999999997</v>
      </c>
      <c r="M17" s="67">
        <v>4.7699999999999996</v>
      </c>
      <c r="N17" s="67">
        <v>4.2</v>
      </c>
      <c r="O17" s="67">
        <v>4.87</v>
      </c>
      <c r="P17" s="67">
        <v>4.37</v>
      </c>
      <c r="Q17" s="67">
        <v>4.3</v>
      </c>
      <c r="R17" s="67">
        <v>4.6399999999999997</v>
      </c>
      <c r="S17" s="67">
        <v>5.15</v>
      </c>
      <c r="T17" s="67">
        <v>4.6399999999999997</v>
      </c>
      <c r="U17" s="67">
        <v>3.91</v>
      </c>
      <c r="V17" s="67">
        <v>4.8499999999999996</v>
      </c>
      <c r="W17" s="67">
        <v>3.36</v>
      </c>
      <c r="X17" s="67">
        <v>4.47</v>
      </c>
      <c r="Y17" s="349">
        <v>4.8</v>
      </c>
      <c r="Z17" s="349">
        <v>4.3099999999999996</v>
      </c>
      <c r="AA17" s="67">
        <v>4.3</v>
      </c>
      <c r="AB17" s="349">
        <v>3.91</v>
      </c>
      <c r="AC17" s="67">
        <v>4.3</v>
      </c>
      <c r="AD17" s="349">
        <v>3.2519999999999998</v>
      </c>
      <c r="AE17" s="349">
        <v>3.887</v>
      </c>
      <c r="AF17" s="349">
        <v>4.5540000000000003</v>
      </c>
      <c r="AG17" s="357"/>
      <c r="AH17" t="str">
        <f>P4</f>
        <v>BG Wahlern</v>
      </c>
    </row>
    <row r="18" spans="1:34">
      <c r="A18" s="288">
        <v>13</v>
      </c>
      <c r="B18" s="288" t="s">
        <v>83</v>
      </c>
      <c r="C18" s="67">
        <v>5.5</v>
      </c>
      <c r="D18" s="67">
        <v>5.28</v>
      </c>
      <c r="E18" s="67">
        <v>4.8</v>
      </c>
      <c r="F18" s="67">
        <v>4.32</v>
      </c>
      <c r="G18" s="67">
        <v>4.25</v>
      </c>
      <c r="H18" s="326">
        <v>4.84</v>
      </c>
      <c r="I18" s="327">
        <v>4.7</v>
      </c>
      <c r="J18" s="326">
        <v>3.98</v>
      </c>
      <c r="K18" s="67">
        <v>4.05</v>
      </c>
      <c r="L18" s="67">
        <v>4.9800000000000004</v>
      </c>
      <c r="M18" s="67">
        <v>5.37</v>
      </c>
      <c r="N18" s="67">
        <v>4.8</v>
      </c>
      <c r="O18" s="67">
        <v>5.48</v>
      </c>
      <c r="P18" s="67">
        <v>5</v>
      </c>
      <c r="Q18" s="67">
        <v>4.9000000000000004</v>
      </c>
      <c r="R18" s="67">
        <v>5.28</v>
      </c>
      <c r="S18" s="67">
        <v>5.84</v>
      </c>
      <c r="T18" s="67">
        <v>5.28</v>
      </c>
      <c r="U18" s="67">
        <v>4.5</v>
      </c>
      <c r="V18" s="67">
        <v>5.54</v>
      </c>
      <c r="W18" s="67">
        <v>3.84</v>
      </c>
      <c r="X18" s="67">
        <v>5.12</v>
      </c>
      <c r="Y18" s="349">
        <v>5.43</v>
      </c>
      <c r="Z18" s="349">
        <v>4.8600000000000003</v>
      </c>
      <c r="AA18" s="67">
        <v>4.95</v>
      </c>
      <c r="AB18" s="349">
        <v>4.5</v>
      </c>
      <c r="AC18" s="67">
        <v>4.9000000000000004</v>
      </c>
      <c r="AD18" s="349">
        <v>3.6909999999999998</v>
      </c>
      <c r="AE18" s="349">
        <v>4.4119999999999999</v>
      </c>
      <c r="AF18" s="349">
        <v>5.1779999999999999</v>
      </c>
      <c r="AG18" s="357"/>
      <c r="AH18" t="str">
        <f>Q4</f>
        <v>Wattenwil-Blumenstein mittel</v>
      </c>
    </row>
    <row r="19" spans="1:34">
      <c r="A19" s="288">
        <v>14</v>
      </c>
      <c r="B19" s="288" t="s">
        <v>84</v>
      </c>
      <c r="C19" s="67">
        <v>6.1</v>
      </c>
      <c r="D19" s="67">
        <v>5.94</v>
      </c>
      <c r="E19" s="67">
        <v>5.4</v>
      </c>
      <c r="F19" s="67">
        <v>4.8600000000000003</v>
      </c>
      <c r="G19" s="67">
        <v>4.75</v>
      </c>
      <c r="H19" s="326">
        <v>5.48</v>
      </c>
      <c r="I19" s="327">
        <v>5.4</v>
      </c>
      <c r="J19" s="326">
        <v>4.53</v>
      </c>
      <c r="K19" s="67">
        <v>4.53</v>
      </c>
      <c r="L19" s="67">
        <v>5.59</v>
      </c>
      <c r="M19" s="67">
        <v>5.98</v>
      </c>
      <c r="N19" s="67">
        <v>5.4</v>
      </c>
      <c r="O19" s="67">
        <v>6.15</v>
      </c>
      <c r="P19" s="67">
        <v>5.68</v>
      </c>
      <c r="Q19" s="361">
        <v>5.5</v>
      </c>
      <c r="R19" s="67">
        <v>5.95</v>
      </c>
      <c r="S19" s="67">
        <v>6.55</v>
      </c>
      <c r="T19" s="67">
        <v>5.95</v>
      </c>
      <c r="U19" s="67">
        <v>5.13</v>
      </c>
      <c r="V19" s="67">
        <v>6.26</v>
      </c>
      <c r="W19" s="67">
        <v>4.3499999999999996</v>
      </c>
      <c r="X19" s="67">
        <v>5.82</v>
      </c>
      <c r="Y19" s="349">
        <v>6.08</v>
      </c>
      <c r="Z19" s="349">
        <v>5.44</v>
      </c>
      <c r="AA19" s="67">
        <v>5.64</v>
      </c>
      <c r="AB19" s="349">
        <v>5.13</v>
      </c>
      <c r="AC19" s="67">
        <v>5.5</v>
      </c>
      <c r="AD19" s="349">
        <v>4.157</v>
      </c>
      <c r="AE19" s="349">
        <v>4.9690000000000003</v>
      </c>
      <c r="AF19" s="349">
        <v>5.8390000000000004</v>
      </c>
      <c r="AG19" s="357"/>
      <c r="AH19" t="str">
        <f>R4</f>
        <v>Sigriswil</v>
      </c>
    </row>
    <row r="20" spans="1:34">
      <c r="A20" s="288">
        <v>15</v>
      </c>
      <c r="B20" s="288" t="s">
        <v>85</v>
      </c>
      <c r="C20" s="67">
        <v>6.9</v>
      </c>
      <c r="D20" s="67">
        <v>6.6</v>
      </c>
      <c r="E20" s="67">
        <v>6</v>
      </c>
      <c r="F20" s="67">
        <v>5.4</v>
      </c>
      <c r="G20" s="67">
        <v>5.25</v>
      </c>
      <c r="H20" s="326">
        <v>6.14</v>
      </c>
      <c r="I20" s="327">
        <v>6.1</v>
      </c>
      <c r="J20" s="326">
        <v>5.1100000000000003</v>
      </c>
      <c r="K20" s="67">
        <v>5.03</v>
      </c>
      <c r="L20" s="67">
        <v>6.21</v>
      </c>
      <c r="M20" s="67">
        <v>6.6</v>
      </c>
      <c r="N20" s="67">
        <v>6</v>
      </c>
      <c r="O20" s="67">
        <v>6.74</v>
      </c>
      <c r="P20" s="67">
        <v>6.39</v>
      </c>
      <c r="Q20" s="67">
        <v>6.2</v>
      </c>
      <c r="R20" s="67">
        <v>6.66</v>
      </c>
      <c r="S20" s="67">
        <v>7.29</v>
      </c>
      <c r="T20" s="67">
        <v>6.66</v>
      </c>
      <c r="U20" s="67">
        <v>5.81</v>
      </c>
      <c r="V20" s="67">
        <v>7.01</v>
      </c>
      <c r="W20" s="67">
        <v>4.8899999999999997</v>
      </c>
      <c r="X20" s="67">
        <v>6.55</v>
      </c>
      <c r="Y20" s="349">
        <v>6.75</v>
      </c>
      <c r="Z20" s="349">
        <v>6.03</v>
      </c>
      <c r="AA20" s="67">
        <v>6.39</v>
      </c>
      <c r="AB20" s="349">
        <v>5.81</v>
      </c>
      <c r="AC20" s="67">
        <v>6.2</v>
      </c>
      <c r="AD20" s="349">
        <v>4.6500000000000004</v>
      </c>
      <c r="AE20" s="349">
        <v>5.5579999999999998</v>
      </c>
      <c r="AF20" s="349">
        <v>6.5380000000000003</v>
      </c>
      <c r="AG20" s="357"/>
      <c r="AH20" t="str">
        <f>S4</f>
        <v>Thun-Sigriswil 1</v>
      </c>
    </row>
    <row r="21" spans="1:34">
      <c r="A21" s="288">
        <v>16</v>
      </c>
      <c r="B21" s="288" t="s">
        <v>86</v>
      </c>
      <c r="C21" s="67">
        <v>7.7</v>
      </c>
      <c r="D21" s="67">
        <v>7.26</v>
      </c>
      <c r="E21" s="67">
        <v>6.6</v>
      </c>
      <c r="F21" s="67">
        <v>5.94</v>
      </c>
      <c r="G21" s="67">
        <v>5.8</v>
      </c>
      <c r="H21" s="326">
        <v>6.82</v>
      </c>
      <c r="I21" s="327">
        <v>6.8</v>
      </c>
      <c r="J21" s="326">
        <v>5.72</v>
      </c>
      <c r="K21" s="67">
        <v>5.53</v>
      </c>
      <c r="L21" s="67">
        <v>6.85</v>
      </c>
      <c r="M21" s="67">
        <v>7.22</v>
      </c>
      <c r="N21" s="67">
        <v>6.6</v>
      </c>
      <c r="O21" s="67">
        <v>7.2</v>
      </c>
      <c r="P21" s="67">
        <v>7.14</v>
      </c>
      <c r="Q21" s="67">
        <v>6.9</v>
      </c>
      <c r="R21" s="67">
        <v>7.39</v>
      </c>
      <c r="S21" s="67">
        <v>8.06</v>
      </c>
      <c r="T21" s="67">
        <v>7.39</v>
      </c>
      <c r="U21" s="67">
        <v>6.53</v>
      </c>
      <c r="V21" s="67">
        <v>7.79</v>
      </c>
      <c r="W21" s="67">
        <v>5.45</v>
      </c>
      <c r="X21" s="67">
        <v>7.31</v>
      </c>
      <c r="Y21" s="349">
        <v>7.43</v>
      </c>
      <c r="Z21" s="349">
        <v>6.64</v>
      </c>
      <c r="AA21" s="67">
        <v>7.18</v>
      </c>
      <c r="AB21" s="349">
        <v>6.53</v>
      </c>
      <c r="AC21" s="67">
        <v>6.9</v>
      </c>
      <c r="AD21" s="349">
        <v>5.1710000000000003</v>
      </c>
      <c r="AE21" s="349">
        <v>6.1769999999999996</v>
      </c>
      <c r="AF21" s="349">
        <v>7.274</v>
      </c>
      <c r="AG21" s="357"/>
      <c r="AH21" t="str">
        <f>T4</f>
        <v>Thun-Sigriswil 2</v>
      </c>
    </row>
    <row r="22" spans="1:34">
      <c r="A22" s="288">
        <v>17</v>
      </c>
      <c r="B22" s="288" t="s">
        <v>87</v>
      </c>
      <c r="C22" s="67">
        <v>8.5</v>
      </c>
      <c r="D22" s="67">
        <v>8.14</v>
      </c>
      <c r="E22" s="67">
        <v>7.4</v>
      </c>
      <c r="F22" s="67">
        <v>6.66</v>
      </c>
      <c r="G22" s="67">
        <v>6.4</v>
      </c>
      <c r="H22" s="326">
        <v>7.53</v>
      </c>
      <c r="I22" s="327">
        <v>7.6</v>
      </c>
      <c r="J22" s="326">
        <v>6.36</v>
      </c>
      <c r="K22" s="67">
        <v>6.05</v>
      </c>
      <c r="L22" s="67">
        <v>7.5</v>
      </c>
      <c r="M22" s="67">
        <v>7.84</v>
      </c>
      <c r="N22" s="67">
        <v>7.4</v>
      </c>
      <c r="O22" s="67"/>
      <c r="P22" s="67">
        <v>7.92</v>
      </c>
      <c r="Q22" s="67"/>
      <c r="R22" s="67">
        <v>8.14</v>
      </c>
      <c r="S22" s="67">
        <v>8.84</v>
      </c>
      <c r="T22" s="67">
        <v>8.14</v>
      </c>
      <c r="U22" s="67">
        <v>7.29</v>
      </c>
      <c r="V22" s="67">
        <v>8.6</v>
      </c>
      <c r="W22" s="67">
        <v>6.04</v>
      </c>
      <c r="X22" s="67">
        <v>8.11</v>
      </c>
      <c r="Y22" s="349">
        <v>8.1300000000000008</v>
      </c>
      <c r="Z22" s="349">
        <v>7.25</v>
      </c>
      <c r="AA22" s="67">
        <v>8.02</v>
      </c>
      <c r="AB22" s="349">
        <v>7.29</v>
      </c>
      <c r="AC22" s="67">
        <v>7.6</v>
      </c>
      <c r="AD22" s="349">
        <v>5.718</v>
      </c>
      <c r="AE22" s="349">
        <v>6.8280000000000003</v>
      </c>
      <c r="AF22" s="349">
        <v>8.0459999999999994</v>
      </c>
      <c r="AG22" s="357"/>
      <c r="AH22" t="str">
        <f>U4</f>
        <v>Thun-Sigriswil 3</v>
      </c>
    </row>
    <row r="23" spans="1:34">
      <c r="A23" s="288">
        <v>18</v>
      </c>
      <c r="B23" s="288" t="s">
        <v>88</v>
      </c>
      <c r="C23" s="67">
        <v>9.4</v>
      </c>
      <c r="D23" s="67">
        <v>9.02</v>
      </c>
      <c r="E23" s="67">
        <v>8.1999999999999993</v>
      </c>
      <c r="F23" s="67">
        <v>7.38</v>
      </c>
      <c r="G23" s="67">
        <v>7</v>
      </c>
      <c r="H23" s="326">
        <v>8.26</v>
      </c>
      <c r="I23" s="327">
        <v>8.4</v>
      </c>
      <c r="J23" s="326">
        <v>7.03</v>
      </c>
      <c r="K23" s="67">
        <v>6.57</v>
      </c>
      <c r="L23" s="67">
        <v>8.15</v>
      </c>
      <c r="M23" s="67">
        <v>8.4499999999999993</v>
      </c>
      <c r="N23" s="67">
        <v>8.1999999999999993</v>
      </c>
      <c r="O23" s="67"/>
      <c r="P23" s="67">
        <v>8.73</v>
      </c>
      <c r="Q23" s="67"/>
      <c r="R23" s="67">
        <v>8.92</v>
      </c>
      <c r="S23" s="67">
        <v>9.64</v>
      </c>
      <c r="T23" s="67">
        <v>8.92</v>
      </c>
      <c r="U23" s="67">
        <v>8.09</v>
      </c>
      <c r="V23" s="67">
        <v>9.44</v>
      </c>
      <c r="W23" s="67">
        <v>6.66</v>
      </c>
      <c r="X23" s="67">
        <v>8.94</v>
      </c>
      <c r="Y23" s="349">
        <v>8.83</v>
      </c>
      <c r="Z23" s="349">
        <v>7.88</v>
      </c>
      <c r="AA23" s="67">
        <v>8.9</v>
      </c>
      <c r="AB23" s="349">
        <v>8.09</v>
      </c>
      <c r="AC23" s="67">
        <v>8.4</v>
      </c>
      <c r="AD23" s="349">
        <v>6.2919999999999998</v>
      </c>
      <c r="AE23" s="349">
        <v>7.5110000000000001</v>
      </c>
      <c r="AF23" s="349">
        <v>8.8559999999999999</v>
      </c>
      <c r="AG23" s="357"/>
      <c r="AH23" t="str">
        <f>V4</f>
        <v>SFB 3+5 untere</v>
      </c>
    </row>
    <row r="24" spans="1:34">
      <c r="A24" s="288">
        <v>19</v>
      </c>
      <c r="B24" s="288" t="s">
        <v>89</v>
      </c>
      <c r="C24" s="67">
        <v>10.4</v>
      </c>
      <c r="D24" s="67">
        <v>9.9</v>
      </c>
      <c r="E24" s="67">
        <v>9</v>
      </c>
      <c r="F24" s="67">
        <v>8.1</v>
      </c>
      <c r="G24" s="67">
        <v>7.6</v>
      </c>
      <c r="H24" s="326">
        <v>9.01</v>
      </c>
      <c r="I24" s="327">
        <v>9.1999999999999993</v>
      </c>
      <c r="J24" s="326">
        <v>7.73</v>
      </c>
      <c r="K24" s="67">
        <v>7.1</v>
      </c>
      <c r="L24" s="67">
        <v>8.81</v>
      </c>
      <c r="M24" s="67">
        <v>9.1</v>
      </c>
      <c r="N24" s="67">
        <v>9</v>
      </c>
      <c r="O24" s="67"/>
      <c r="P24" s="67">
        <v>9.58</v>
      </c>
      <c r="Q24" s="67"/>
      <c r="R24" s="67">
        <v>9.7200000000000006</v>
      </c>
      <c r="S24" s="67">
        <v>10.46</v>
      </c>
      <c r="T24" s="67">
        <v>9.7200000000000006</v>
      </c>
      <c r="U24" s="67">
        <v>8.93</v>
      </c>
      <c r="V24" s="67">
        <v>10.3</v>
      </c>
      <c r="W24" s="67">
        <v>7.3</v>
      </c>
      <c r="X24" s="67">
        <v>9.7899999999999991</v>
      </c>
      <c r="Y24" s="349">
        <v>9.5299999999999994</v>
      </c>
      <c r="Z24" s="349">
        <v>8.51</v>
      </c>
      <c r="AA24" s="67">
        <v>9.5299999999999994</v>
      </c>
      <c r="AB24" s="349">
        <v>8.93</v>
      </c>
      <c r="AC24" s="67">
        <v>9.1999999999999993</v>
      </c>
      <c r="AD24" s="349">
        <v>6.8929999999999998</v>
      </c>
      <c r="AE24" s="349">
        <v>8.2240000000000002</v>
      </c>
      <c r="AF24" s="349">
        <v>9.7029999999999994</v>
      </c>
      <c r="AG24" s="357"/>
      <c r="AH24" t="str">
        <f>W4</f>
        <v>SBF 3+5 obere</v>
      </c>
    </row>
    <row r="25" spans="1:34">
      <c r="A25" s="288">
        <v>20</v>
      </c>
      <c r="B25" s="288" t="s">
        <v>90</v>
      </c>
      <c r="C25" s="67">
        <v>11.4</v>
      </c>
      <c r="D25" s="67">
        <v>10.78</v>
      </c>
      <c r="E25" s="67">
        <v>9.8000000000000007</v>
      </c>
      <c r="F25" s="67">
        <v>8.82</v>
      </c>
      <c r="G25" s="67">
        <v>8.3000000000000007</v>
      </c>
      <c r="H25" s="326">
        <v>9.6</v>
      </c>
      <c r="I25" s="327">
        <v>10.1</v>
      </c>
      <c r="J25" s="326">
        <v>8.4499999999999993</v>
      </c>
      <c r="K25" s="67">
        <v>7.63</v>
      </c>
      <c r="L25" s="67">
        <v>9.48</v>
      </c>
      <c r="M25" s="67">
        <v>9.66</v>
      </c>
      <c r="N25" s="67">
        <v>9.8000000000000007</v>
      </c>
      <c r="O25" s="67"/>
      <c r="P25" s="67">
        <v>10.46</v>
      </c>
      <c r="Q25" s="67"/>
      <c r="R25" s="67">
        <v>10.54</v>
      </c>
      <c r="S25" s="67">
        <v>11.28</v>
      </c>
      <c r="T25" s="67">
        <v>10.54</v>
      </c>
      <c r="U25" s="67">
        <v>9.82</v>
      </c>
      <c r="V25" s="67">
        <v>11.19</v>
      </c>
      <c r="W25" s="67">
        <v>7.97</v>
      </c>
      <c r="X25" s="67">
        <v>10.68</v>
      </c>
      <c r="Y25" s="349">
        <v>10.24</v>
      </c>
      <c r="Z25" s="349">
        <v>9.14</v>
      </c>
      <c r="AA25" s="67">
        <v>10.24</v>
      </c>
      <c r="AB25" s="349">
        <v>9.82</v>
      </c>
      <c r="AC25" s="67">
        <v>10.199999999999999</v>
      </c>
      <c r="AD25" s="349">
        <v>7.5209999999999999</v>
      </c>
      <c r="AE25" s="349">
        <v>8.9689999999999994</v>
      </c>
      <c r="AF25" s="349">
        <v>10.587</v>
      </c>
      <c r="AG25" s="357"/>
      <c r="AH25" t="str">
        <f>X4</f>
        <v>SFB 3 roli</v>
      </c>
    </row>
    <row r="26" spans="1:34">
      <c r="A26" s="288">
        <v>21</v>
      </c>
      <c r="B26" s="288" t="s">
        <v>91</v>
      </c>
      <c r="C26" s="67">
        <v>12.4</v>
      </c>
      <c r="D26" s="67">
        <v>11.66</v>
      </c>
      <c r="E26" s="67">
        <v>10.6</v>
      </c>
      <c r="F26" s="67">
        <v>9.5399999999999991</v>
      </c>
      <c r="G26" s="67">
        <v>9.1</v>
      </c>
      <c r="H26" s="326">
        <v>10.1</v>
      </c>
      <c r="I26" s="327">
        <v>11</v>
      </c>
      <c r="J26" s="326">
        <v>9.2100000000000009</v>
      </c>
      <c r="K26" s="67">
        <v>8.16</v>
      </c>
      <c r="L26" s="67">
        <v>10.14</v>
      </c>
      <c r="M26" s="67">
        <v>10.199999999999999</v>
      </c>
      <c r="N26" s="67">
        <v>10.6</v>
      </c>
      <c r="O26" s="67"/>
      <c r="P26" s="67">
        <v>11.37</v>
      </c>
      <c r="Q26" s="67"/>
      <c r="R26" s="67">
        <v>11.38</v>
      </c>
      <c r="S26" s="67">
        <v>12.12</v>
      </c>
      <c r="T26" s="67">
        <v>11.38</v>
      </c>
      <c r="U26" s="67">
        <v>10.74</v>
      </c>
      <c r="V26" s="67">
        <v>12.09</v>
      </c>
      <c r="W26" s="67">
        <v>8.65</v>
      </c>
      <c r="X26" s="67">
        <v>11.59</v>
      </c>
      <c r="Y26" s="349">
        <v>10.95</v>
      </c>
      <c r="Z26" s="349">
        <v>9.7799999999999994</v>
      </c>
      <c r="AA26" s="67">
        <v>10.95</v>
      </c>
      <c r="AB26" s="349"/>
      <c r="AC26" s="67">
        <v>11.2</v>
      </c>
      <c r="AD26" s="349">
        <v>8.1769999999999996</v>
      </c>
      <c r="AE26" s="349">
        <v>9.7460000000000004</v>
      </c>
      <c r="AF26" s="349">
        <v>11.509</v>
      </c>
      <c r="AG26" s="357"/>
      <c r="AH26" t="str">
        <f>Y4</f>
        <v>Frauenkappelen - Mühleberg NdH</v>
      </c>
    </row>
    <row r="27" spans="1:34">
      <c r="A27" s="288">
        <v>22</v>
      </c>
      <c r="B27" s="288" t="s">
        <v>92</v>
      </c>
      <c r="C27" s="67">
        <v>13.5</v>
      </c>
      <c r="D27" s="67">
        <v>12.54</v>
      </c>
      <c r="E27" s="67">
        <v>11.4</v>
      </c>
      <c r="F27" s="67">
        <v>10.26</v>
      </c>
      <c r="G27" s="67"/>
      <c r="H27" s="326">
        <v>10.6</v>
      </c>
      <c r="I27" s="327">
        <v>11.9</v>
      </c>
      <c r="J27" s="326">
        <v>9.99</v>
      </c>
      <c r="K27" s="67"/>
      <c r="L27" s="67"/>
      <c r="M27" s="67"/>
      <c r="N27" s="67"/>
      <c r="O27" s="67"/>
      <c r="P27" s="67">
        <v>12.3</v>
      </c>
      <c r="Q27" s="67"/>
      <c r="R27" s="67"/>
      <c r="S27" s="67"/>
      <c r="T27" s="67"/>
      <c r="U27" s="67"/>
      <c r="V27" s="67">
        <v>13.01</v>
      </c>
      <c r="W27" s="67">
        <v>9.36</v>
      </c>
      <c r="X27" s="67">
        <v>12.52</v>
      </c>
      <c r="Y27" s="349">
        <v>11.66</v>
      </c>
      <c r="Z27" s="349">
        <v>10.42</v>
      </c>
      <c r="AA27" s="67">
        <v>11.66</v>
      </c>
      <c r="AB27" s="349"/>
      <c r="AC27" s="67">
        <v>12.4</v>
      </c>
      <c r="AD27" s="349">
        <v>8.859</v>
      </c>
      <c r="AE27" s="349">
        <v>10.553000000000001</v>
      </c>
      <c r="AF27" s="349">
        <v>12.467000000000001</v>
      </c>
      <c r="AG27" s="357"/>
      <c r="AH27" t="str">
        <f>Z4</f>
        <v>Frauenkappelen - Mühleberg LbH</v>
      </c>
    </row>
    <row r="28" spans="1:34">
      <c r="V28" s="352"/>
      <c r="W28" s="352"/>
      <c r="X28" s="352"/>
      <c r="Y28" s="353"/>
      <c r="AH28" t="str">
        <f>AA4</f>
        <v>Mühleberg NdH</v>
      </c>
    </row>
    <row r="29" spans="1:34">
      <c r="V29" s="353"/>
      <c r="W29" s="353"/>
      <c r="X29" s="353"/>
      <c r="Y29" s="353"/>
      <c r="AH29" t="str">
        <f>AB4</f>
        <v>Seedorf</v>
      </c>
    </row>
    <row r="30" spans="1:34">
      <c r="AH30" t="str">
        <f>AC4</f>
        <v>Burgdorf Süd</v>
      </c>
    </row>
    <row r="31" spans="1:34">
      <c r="AH31" t="str">
        <f>AD4</f>
        <v>Tarif faible No. 1</v>
      </c>
    </row>
    <row r="32" spans="1:34">
      <c r="AH32" t="str">
        <f>AE4</f>
        <v>Tarif moyen No. 2</v>
      </c>
    </row>
    <row r="33" spans="34:34">
      <c r="AH33" t="str">
        <f>AF4</f>
        <v>Tarif fort No. 3</v>
      </c>
    </row>
    <row r="34" spans="34:34">
      <c r="AH34" t="str">
        <f>AG4</f>
        <v>neuer Tarif</v>
      </c>
    </row>
  </sheetData>
  <sheetProtection sheet="1" objects="1" scenarios="1"/>
  <conditionalFormatting sqref="V5:X5">
    <cfRule type="colorScale" priority="1">
      <colorScale>
        <cfvo type="min"/>
        <cfvo type="percentile" val="50"/>
        <cfvo type="max"/>
        <color rgb="FFF8696B"/>
        <color rgb="FFFCFCFF"/>
        <color rgb="FF63BE7B"/>
      </colorScale>
    </cfRule>
  </conditionalFormatting>
  <pageMargins left="0.78740157499999996" right="0.78740157499999996" top="0.984251969" bottom="0.984251969" header="0.4921259845" footer="0.4921259845"/>
  <pageSetup paperSize="9" orientation="landscape" r:id="rId1"/>
  <headerFooter alignWithMargins="0">
    <oddFooter>&amp;L&amp;8&amp;F / &amp;A / &amp;D</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1_NAIS-Handlungsbedarf</vt:lpstr>
      <vt:lpstr>2_NAIS-Projektgrundlagen</vt:lpstr>
      <vt:lpstr>3_Anzeichnungsprotokoll</vt:lpstr>
      <vt:lpstr>Durchmessertabelle</vt:lpstr>
      <vt:lpstr>4_Pauschalansätze_Gerinne</vt:lpstr>
      <vt:lpstr>5_Beitragsgesuch_Gerinneeinhang</vt:lpstr>
      <vt:lpstr>Pauschalansätze etc.</vt:lpstr>
      <vt:lpstr>Tariftabelle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Schenk</dc:creator>
  <cp:lastModifiedBy>Blatter Simon, WEU-AWN-AFR</cp:lastModifiedBy>
  <cp:lastPrinted>2022-05-27T14:20:26Z</cp:lastPrinted>
  <dcterms:created xsi:type="dcterms:W3CDTF">2003-06-26T12:02:21Z</dcterms:created>
  <dcterms:modified xsi:type="dcterms:W3CDTF">2022-06-13T11:26:21Z</dcterms:modified>
</cp:coreProperties>
</file>