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WI\FU\IE\Produkte\AUE\Produkte_nach_Themen_Web\Energieförderung\"/>
    </mc:Choice>
  </mc:AlternateContent>
  <bookViews>
    <workbookView xWindow="3885" yWindow="0" windowWidth="24915" windowHeight="14640"/>
  </bookViews>
  <sheets>
    <sheet name="Justificatif" sheetId="4" r:id="rId1"/>
  </sheets>
  <definedNames>
    <definedName name="Dropdown1" localSheetId="0">Justificatif!#REF!</definedName>
    <definedName name="_xlnm.Print_Area" localSheetId="0">Justificatif!$A$1:$J$71</definedName>
    <definedName name="Kontrollkästchen10" localSheetId="0">Justificatif!#REF!</definedName>
    <definedName name="Kontrollkästchen12" localSheetId="0">Justificatif!#REF!</definedName>
    <definedName name="Kontrollkästchen9" localSheetId="0">Justificatif!#REF!</definedName>
    <definedName name="OLE_LINK3" localSheetId="0">Justificatif!#REF!</definedName>
    <definedName name="OLE_LINK4" localSheetId="0">Justificatif!#REF!</definedName>
    <definedName name="Text10" localSheetId="0">Justificatif!#REF!</definedName>
    <definedName name="Text11" localSheetId="0">Justificatif!#REF!</definedName>
    <definedName name="Text12" localSheetId="0">Justificatif!#REF!</definedName>
    <definedName name="Text17" localSheetId="0">Justificatif!#REF!</definedName>
    <definedName name="Text18" localSheetId="0">Justificatif!#REF!</definedName>
    <definedName name="Text19" localSheetId="0">Justificatif!#REF!</definedName>
    <definedName name="Text20" localSheetId="0">Justificatif!#REF!</definedName>
    <definedName name="Text5" localSheetId="0">Justificatif!#REF!</definedName>
    <definedName name="Text6" localSheetId="0">Justificatif!#REF!</definedName>
    <definedName name="Text7" localSheetId="0">Justificatif!#REF!</definedName>
    <definedName name="Text8" localSheetId="0">Justificatif!#REF!</definedName>
    <definedName name="Text9" localSheetId="0">Justificatif!#REF!</definedName>
  </definedNames>
  <calcPr calcId="162913"/>
</workbook>
</file>

<file path=xl/calcChain.xml><?xml version="1.0" encoding="utf-8"?>
<calcChain xmlns="http://schemas.openxmlformats.org/spreadsheetml/2006/main">
  <c r="G67" i="4" l="1"/>
  <c r="I67" i="4"/>
  <c r="I68" i="4"/>
  <c r="G66" i="4"/>
  <c r="I66" i="4"/>
  <c r="E58" i="4"/>
  <c r="G58" i="4"/>
  <c r="I58" i="4"/>
  <c r="G55" i="4"/>
  <c r="I55" i="4"/>
  <c r="E52" i="4"/>
  <c r="F45" i="4"/>
  <c r="I46" i="4"/>
  <c r="E35" i="4"/>
  <c r="G35" i="4"/>
  <c r="G42" i="4"/>
  <c r="I42" i="4"/>
  <c r="E31" i="4"/>
  <c r="F24" i="4"/>
  <c r="I25" i="4"/>
  <c r="G14" i="4"/>
  <c r="G22" i="4"/>
  <c r="I22" i="4"/>
  <c r="E56" i="4"/>
  <c r="G57" i="4"/>
  <c r="G68" i="4"/>
  <c r="G21" i="4"/>
  <c r="I21" i="4"/>
  <c r="G28" i="4"/>
  <c r="I28" i="4"/>
  <c r="G18" i="4"/>
  <c r="I18" i="4"/>
  <c r="G30" i="4"/>
  <c r="I30" i="4"/>
  <c r="G25" i="4"/>
  <c r="G60" i="4"/>
  <c r="I57" i="4"/>
  <c r="I60" i="4"/>
  <c r="I35" i="4"/>
  <c r="G46" i="4"/>
  <c r="G50" i="4"/>
  <c r="I50" i="4"/>
  <c r="G43" i="4"/>
  <c r="I43" i="4"/>
  <c r="G51" i="4"/>
  <c r="I51" i="4"/>
  <c r="G39" i="4"/>
  <c r="I39" i="4"/>
  <c r="I52" i="4"/>
  <c r="G49" i="4"/>
  <c r="I49" i="4"/>
  <c r="I14" i="4"/>
  <c r="G29" i="4"/>
  <c r="I29" i="4"/>
  <c r="I31" i="4"/>
  <c r="I61" i="4"/>
  <c r="I70" i="4"/>
  <c r="G31" i="4"/>
  <c r="I71" i="4"/>
  <c r="D70" i="4"/>
  <c r="G52" i="4"/>
  <c r="G61" i="4"/>
  <c r="G70" i="4"/>
  <c r="G71" i="4"/>
</calcChain>
</file>

<file path=xl/comments1.xml><?xml version="1.0" encoding="utf-8"?>
<comments xmlns="http://schemas.openxmlformats.org/spreadsheetml/2006/main">
  <authors>
    <author>Karin Scheidegger</author>
  </authors>
  <commentList>
    <comment ref="C14" authorId="0" shapeId="0">
      <text>
        <r>
          <rPr>
            <sz val="8"/>
            <color indexed="81"/>
            <rFont val="Tahoma"/>
            <family val="2"/>
          </rPr>
          <t>Calculation
SIA 380/1</t>
        </r>
      </text>
    </comment>
    <comment ref="C18" authorId="0" shapeId="0">
      <text>
        <r>
          <rPr>
            <sz val="8"/>
            <color indexed="81"/>
            <rFont val="Tahoma"/>
            <family val="2"/>
          </rPr>
          <t>Calculation Polysun
ou  Justification Minergie-P</t>
        </r>
      </text>
    </comment>
    <comment ref="C35" authorId="0" shapeId="0">
      <text>
        <r>
          <rPr>
            <sz val="8"/>
            <color indexed="81"/>
            <rFont val="Tahoma"/>
            <family val="2"/>
          </rPr>
          <t>Valeur standard SIA 380/1</t>
        </r>
      </text>
    </comment>
    <comment ref="C39" authorId="0" shapeId="0">
      <text>
        <r>
          <rPr>
            <sz val="8"/>
            <color indexed="81"/>
            <rFont val="Tahoma"/>
            <family val="2"/>
          </rPr>
          <t>Calculation Polysun
ou  Justification Minergie-P</t>
        </r>
      </text>
    </comment>
    <comment ref="C58" authorId="0" shapeId="0">
      <text>
        <r>
          <rPr>
            <sz val="8"/>
            <color indexed="81"/>
            <rFont val="Tahoma"/>
            <family val="2"/>
          </rPr>
          <t>Valeur standard SIA 380/1 ou
calculation SIA 380/4</t>
        </r>
      </text>
    </comment>
  </commentList>
</comments>
</file>

<file path=xl/sharedStrings.xml><?xml version="1.0" encoding="utf-8"?>
<sst xmlns="http://schemas.openxmlformats.org/spreadsheetml/2006/main" count="186" uniqueCount="89">
  <si>
    <t>kWh/a</t>
  </si>
  <si>
    <t>%</t>
  </si>
  <si>
    <t>     </t>
  </si>
  <si>
    <t>Rue / N°</t>
  </si>
  <si>
    <t>NPA / Lieu</t>
  </si>
  <si>
    <t>habitat collectif</t>
  </si>
  <si>
    <t>habitat individuel</t>
  </si>
  <si>
    <t>administration</t>
  </si>
  <si>
    <t>écoles</t>
  </si>
  <si>
    <t>commerce</t>
  </si>
  <si>
    <t>restauration</t>
  </si>
  <si>
    <t>lieux de rassemblement</t>
  </si>
  <si>
    <t>hôpitaux</t>
  </si>
  <si>
    <t>industrie</t>
  </si>
  <si>
    <t>dépôts</t>
  </si>
  <si>
    <t>piscines couvertes</t>
  </si>
  <si>
    <t>choisir svp ...</t>
  </si>
  <si>
    <t>Catégorie d’ouvrages</t>
  </si>
  <si>
    <r>
      <t>m</t>
    </r>
    <r>
      <rPr>
        <vertAlign val="superscript"/>
        <sz val="10"/>
        <rFont val="Arial"/>
        <family val="2"/>
      </rPr>
      <t>2</t>
    </r>
  </si>
  <si>
    <r>
      <t>kWh/m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a</t>
    </r>
  </si>
  <si>
    <t>Facteurs de pondération nationaux</t>
  </si>
  <si>
    <t>Agents énergétiques</t>
  </si>
  <si>
    <t>Electricité</t>
  </si>
  <si>
    <t>pondéré*</t>
  </si>
  <si>
    <t>non pondéré</t>
  </si>
  <si>
    <t>* Pour la pondération, les facteurs de pondération nationaux sont utilisés.</t>
  </si>
  <si>
    <t>Facteur d’enveloppe (Ath/AE)</t>
  </si>
  <si>
    <t>Surface de référence énergétique AE</t>
  </si>
  <si>
    <t>jaune: s'il vous plaît compléter</t>
  </si>
  <si>
    <t>Chauffage au mazout</t>
  </si>
  <si>
    <t>Chauffage au gaz</t>
  </si>
  <si>
    <t>Chauffage au bois</t>
  </si>
  <si>
    <t>Pompe à chaleur</t>
  </si>
  <si>
    <t>Chauffe-eau électrique</t>
  </si>
  <si>
    <t>Justificatif bâtiment à énergie positive</t>
  </si>
  <si>
    <t>Données relatives au bâtiment</t>
  </si>
  <si>
    <t>Besoins de chaleur avec RC</t>
  </si>
  <si>
    <t>Besoins</t>
  </si>
  <si>
    <t>Besoins d`électricité pour des auxiliaires</t>
  </si>
  <si>
    <t>Chauffage électrique direct</t>
  </si>
  <si>
    <t>Chauffage</t>
  </si>
  <si>
    <t>Solaire</t>
  </si>
  <si>
    <t>Couverture par des énergies renouvelables</t>
  </si>
  <si>
    <t>Couverture par des énergies non renouvelables</t>
  </si>
  <si>
    <t>Couverture pompe à chaleur</t>
  </si>
  <si>
    <t>Couverture solaire eau chaude</t>
  </si>
  <si>
    <t>Valeurs standard SIA 380/1</t>
  </si>
  <si>
    <t>Soleil, chaleur ambiante, géothermie</t>
  </si>
  <si>
    <t>Biomasse (bois, biogaz, gaz d’épuration)</t>
  </si>
  <si>
    <t>Mazout, gaz naturelle, charbon</t>
  </si>
  <si>
    <t>Bilan:</t>
  </si>
  <si>
    <t>Besoins d’énergie chauffage</t>
  </si>
  <si>
    <t>Besoins d’énergie eau chaude</t>
  </si>
  <si>
    <t>Eau chaude</t>
  </si>
  <si>
    <t>Les colonnes de L-N ne seront pas imprimés</t>
  </si>
  <si>
    <t>Besoins d’énergie: électricité des auxiliaires et des ménages</t>
  </si>
  <si>
    <t>Total besoins</t>
  </si>
  <si>
    <t>Rendement</t>
  </si>
  <si>
    <t>Total rendement</t>
  </si>
  <si>
    <t>Électricité à partir des énergies renouvelables</t>
  </si>
  <si>
    <t>kWc</t>
  </si>
  <si>
    <t>kWh/kWc</t>
  </si>
  <si>
    <t>Solaire PV: production nette p. année p. kWc</t>
  </si>
  <si>
    <t>Solaire PV: puissance</t>
  </si>
  <si>
    <t>Besoins d`électricité pour l`aération</t>
  </si>
  <si>
    <t>Électricité des auxiliaires et des ménages</t>
  </si>
  <si>
    <t>Énergie éolienne: production p. année (calculation)</t>
  </si>
  <si>
    <t>Électricité des ménages</t>
  </si>
  <si>
    <t>Facteur de pondération</t>
  </si>
  <si>
    <t>Chaleur à distance (y c. rejets de cha-leur de UIOM, STEP, industrie):</t>
  </si>
  <si>
    <t>&gt; 75%</t>
  </si>
  <si>
    <t>part de chaleur fossile:</t>
  </si>
  <si>
    <t xml:space="preserve"> ≤ 25%</t>
  </si>
  <si>
    <t xml:space="preserve"> ≤ 50%</t>
  </si>
  <si>
    <t xml:space="preserve"> ≤ 75%</t>
  </si>
  <si>
    <t>Facteur</t>
  </si>
  <si>
    <t>Couverture chauffage</t>
  </si>
  <si>
    <t>part de chaleur fossile</t>
  </si>
  <si>
    <t>Chaleur à distance</t>
  </si>
  <si>
    <t>Pompe à chaleur CPA</t>
  </si>
  <si>
    <t>Office de l'environnement</t>
  </si>
  <si>
    <t>et de l'énergie du canton de Berne (OEE)</t>
  </si>
  <si>
    <t>installation sportive</t>
  </si>
  <si>
    <r>
      <t>kWh/m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</si>
  <si>
    <t>besoins de chaleur pour l’eau chaude sanitaire (kWh/m2)</t>
  </si>
  <si>
    <t>Besoins d`électricité des ménages (kWh/m2)</t>
  </si>
  <si>
    <t>Couverture eau chaude</t>
  </si>
  <si>
    <t>Laupenstrasse 22, 3008 Bern</t>
  </si>
  <si>
    <t>17.08.2022, amc1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</si>
</sst>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14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4" fillId="0" borderId="0" xfId="0" applyNumberFormat="1" applyFont="1" applyProtection="1"/>
    <xf numFmtId="0" fontId="5" fillId="0" borderId="0" xfId="0" applyFont="1" applyProtection="1"/>
    <xf numFmtId="49" fontId="3" fillId="0" borderId="1" xfId="0" applyNumberFormat="1" applyFont="1" applyFill="1" applyBorder="1" applyProtection="1"/>
    <xf numFmtId="0" fontId="7" fillId="2" borderId="2" xfId="0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0" fontId="8" fillId="0" borderId="3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181" fontId="8" fillId="3" borderId="3" xfId="0" applyNumberFormat="1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7" fillId="4" borderId="2" xfId="0" applyFont="1" applyFill="1" applyBorder="1" applyAlignment="1" applyProtection="1">
      <alignment horizontal="left"/>
    </xf>
    <xf numFmtId="3" fontId="7" fillId="5" borderId="0" xfId="0" applyNumberFormat="1" applyFont="1" applyFill="1" applyBorder="1" applyProtection="1"/>
    <xf numFmtId="0" fontId="8" fillId="0" borderId="0" xfId="0" applyFont="1" applyFill="1" applyProtection="1"/>
    <xf numFmtId="3" fontId="8" fillId="5" borderId="0" xfId="0" applyNumberFormat="1" applyFont="1" applyFill="1" applyBorder="1" applyProtection="1"/>
    <xf numFmtId="3" fontId="8" fillId="0" borderId="0" xfId="0" applyNumberFormat="1" applyFont="1" applyBorder="1" applyProtection="1"/>
    <xf numFmtId="3" fontId="8" fillId="0" borderId="0" xfId="0" applyNumberFormat="1" applyFont="1" applyFill="1" applyBorder="1" applyProtection="1"/>
    <xf numFmtId="3" fontId="7" fillId="0" borderId="5" xfId="0" applyNumberFormat="1" applyFont="1" applyFill="1" applyBorder="1" applyProtection="1"/>
    <xf numFmtId="3" fontId="8" fillId="0" borderId="0" xfId="0" applyNumberFormat="1" applyFont="1" applyProtection="1"/>
    <xf numFmtId="3" fontId="8" fillId="0" borderId="6" xfId="0" applyNumberFormat="1" applyFont="1" applyFill="1" applyBorder="1" applyProtection="1"/>
    <xf numFmtId="0" fontId="8" fillId="0" borderId="0" xfId="0" applyFont="1" applyProtection="1"/>
    <xf numFmtId="3" fontId="7" fillId="5" borderId="5" xfId="0" applyNumberFormat="1" applyFont="1" applyFill="1" applyBorder="1" applyProtection="1"/>
    <xf numFmtId="3" fontId="7" fillId="5" borderId="6" xfId="0" applyNumberFormat="1" applyFont="1" applyFill="1" applyBorder="1" applyProtection="1"/>
    <xf numFmtId="0" fontId="7" fillId="0" borderId="4" xfId="0" applyFont="1" applyFill="1" applyBorder="1" applyAlignment="1" applyProtection="1">
      <alignment horizontal="left"/>
    </xf>
    <xf numFmtId="3" fontId="7" fillId="5" borderId="7" xfId="0" applyNumberFormat="1" applyFont="1" applyFill="1" applyBorder="1" applyProtection="1"/>
    <xf numFmtId="0" fontId="7" fillId="0" borderId="8" xfId="0" applyFont="1" applyFill="1" applyBorder="1" applyAlignment="1" applyProtection="1">
      <alignment horizontal="left"/>
    </xf>
    <xf numFmtId="0" fontId="7" fillId="0" borderId="0" xfId="0" applyFont="1" applyProtection="1"/>
    <xf numFmtId="0" fontId="8" fillId="5" borderId="2" xfId="0" applyFont="1" applyFill="1" applyBorder="1" applyProtection="1"/>
    <xf numFmtId="3" fontId="7" fillId="2" borderId="5" xfId="0" applyNumberFormat="1" applyFont="1" applyFill="1" applyBorder="1" applyProtection="1"/>
    <xf numFmtId="0" fontId="10" fillId="0" borderId="7" xfId="0" applyFont="1" applyBorder="1" applyAlignment="1" applyProtection="1">
      <alignment horizontal="left"/>
    </xf>
    <xf numFmtId="49" fontId="7" fillId="0" borderId="9" xfId="0" applyNumberFormat="1" applyFont="1" applyBorder="1" applyProtection="1"/>
    <xf numFmtId="0" fontId="8" fillId="0" borderId="7" xfId="0" applyFont="1" applyBorder="1" applyProtection="1"/>
    <xf numFmtId="0" fontId="8" fillId="0" borderId="0" xfId="0" applyFont="1" applyBorder="1" applyProtection="1"/>
    <xf numFmtId="0" fontId="8" fillId="0" borderId="6" xfId="0" applyFont="1" applyBorder="1" applyProtection="1"/>
    <xf numFmtId="0" fontId="8" fillId="3" borderId="0" xfId="0" applyFont="1" applyFill="1" applyBorder="1" applyAlignment="1" applyProtection="1">
      <alignment horizontal="right"/>
      <protection locked="0"/>
    </xf>
    <xf numFmtId="0" fontId="8" fillId="3" borderId="0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7" fillId="2" borderId="5" xfId="0" applyFont="1" applyFill="1" applyBorder="1" applyProtection="1"/>
    <xf numFmtId="0" fontId="8" fillId="0" borderId="5" xfId="0" applyFont="1" applyFill="1" applyBorder="1" applyProtection="1"/>
    <xf numFmtId="0" fontId="8" fillId="0" borderId="0" xfId="0" applyFont="1" applyFill="1" applyBorder="1" applyProtection="1"/>
    <xf numFmtId="181" fontId="8" fillId="5" borderId="0" xfId="0" applyNumberFormat="1" applyFont="1" applyFill="1" applyBorder="1" applyProtection="1"/>
    <xf numFmtId="0" fontId="8" fillId="0" borderId="6" xfId="0" applyFont="1" applyFill="1" applyBorder="1" applyProtection="1"/>
    <xf numFmtId="2" fontId="8" fillId="5" borderId="0" xfId="0" applyNumberFormat="1" applyFont="1" applyFill="1" applyBorder="1" applyProtection="1"/>
    <xf numFmtId="0" fontId="8" fillId="4" borderId="5" xfId="0" applyFont="1" applyFill="1" applyBorder="1" applyProtection="1"/>
    <xf numFmtId="0" fontId="8" fillId="2" borderId="5" xfId="0" applyFont="1" applyFill="1" applyBorder="1" applyProtection="1"/>
    <xf numFmtId="49" fontId="3" fillId="0" borderId="10" xfId="0" applyNumberFormat="1" applyFont="1" applyFill="1" applyBorder="1" applyProtection="1"/>
    <xf numFmtId="49" fontId="3" fillId="0" borderId="0" xfId="0" applyNumberFormat="1" applyFont="1" applyProtection="1"/>
    <xf numFmtId="0" fontId="8" fillId="0" borderId="11" xfId="0" applyFont="1" applyBorder="1" applyProtection="1"/>
    <xf numFmtId="0" fontId="8" fillId="0" borderId="12" xfId="0" applyFont="1" applyBorder="1" applyProtection="1"/>
    <xf numFmtId="0" fontId="8" fillId="0" borderId="13" xfId="0" applyFont="1" applyBorder="1" applyAlignment="1" applyProtection="1">
      <alignment wrapText="1"/>
    </xf>
    <xf numFmtId="0" fontId="8" fillId="0" borderId="9" xfId="0" applyFont="1" applyBorder="1" applyProtection="1"/>
    <xf numFmtId="181" fontId="8" fillId="0" borderId="3" xfId="0" applyNumberFormat="1" applyFont="1" applyFill="1" applyBorder="1" applyProtection="1"/>
    <xf numFmtId="0" fontId="8" fillId="0" borderId="9" xfId="0" applyFont="1" applyFill="1" applyBorder="1" applyProtection="1"/>
    <xf numFmtId="9" fontId="8" fillId="0" borderId="0" xfId="0" applyNumberFormat="1" applyFont="1" applyFill="1" applyBorder="1" applyAlignment="1" applyProtection="1">
      <alignment horizontal="right"/>
    </xf>
    <xf numFmtId="0" fontId="8" fillId="0" borderId="9" xfId="0" applyFont="1" applyFill="1" applyBorder="1" applyAlignment="1" applyProtection="1">
      <alignment horizontal="right"/>
    </xf>
    <xf numFmtId="0" fontId="8" fillId="0" borderId="14" xfId="0" applyFont="1" applyBorder="1" applyProtection="1"/>
    <xf numFmtId="181" fontId="8" fillId="0" borderId="8" xfId="0" applyNumberFormat="1" applyFont="1" applyFill="1" applyBorder="1" applyProtection="1"/>
    <xf numFmtId="0" fontId="10" fillId="0" borderId="6" xfId="0" applyFont="1" applyBorder="1" applyProtection="1"/>
    <xf numFmtId="0" fontId="8" fillId="0" borderId="3" xfId="0" applyFont="1" applyFill="1" applyBorder="1" applyProtection="1"/>
    <xf numFmtId="49" fontId="1" fillId="0" borderId="14" xfId="0" applyNumberFormat="1" applyFont="1" applyFill="1" applyBorder="1" applyProtection="1"/>
    <xf numFmtId="0" fontId="8" fillId="0" borderId="0" xfId="0" applyFont="1" applyFill="1" applyBorder="1" applyProtection="1">
      <protection locked="0"/>
    </xf>
    <xf numFmtId="0" fontId="7" fillId="0" borderId="3" xfId="0" applyFont="1" applyFill="1" applyBorder="1" applyAlignment="1" applyProtection="1">
      <alignment horizontal="left"/>
    </xf>
    <xf numFmtId="3" fontId="7" fillId="0" borderId="0" xfId="0" applyNumberFormat="1" applyFont="1" applyFill="1" applyBorder="1" applyProtection="1"/>
    <xf numFmtId="181" fontId="8" fillId="0" borderId="0" xfId="0" applyNumberFormat="1" applyFont="1" applyFill="1" applyBorder="1" applyProtection="1"/>
    <xf numFmtId="0" fontId="8" fillId="0" borderId="6" xfId="0" applyFont="1" applyBorder="1" applyAlignment="1" applyProtection="1">
      <alignment horizontal="left"/>
    </xf>
    <xf numFmtId="49" fontId="3" fillId="0" borderId="1" xfId="0" applyNumberFormat="1" applyFont="1" applyBorder="1" applyProtection="1"/>
    <xf numFmtId="49" fontId="3" fillId="2" borderId="10" xfId="0" applyNumberFormat="1" applyFont="1" applyFill="1" applyBorder="1" applyProtection="1"/>
    <xf numFmtId="0" fontId="8" fillId="5" borderId="10" xfId="0" applyFont="1" applyFill="1" applyBorder="1" applyProtection="1"/>
    <xf numFmtId="0" fontId="8" fillId="5" borderId="5" xfId="0" applyFont="1" applyFill="1" applyBorder="1" applyProtection="1"/>
    <xf numFmtId="49" fontId="3" fillId="0" borderId="9" xfId="0" applyNumberFormat="1" applyFont="1" applyFill="1" applyBorder="1" applyProtection="1"/>
    <xf numFmtId="49" fontId="8" fillId="0" borderId="9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49" fontId="8" fillId="0" borderId="9" xfId="0" applyNumberFormat="1" applyFont="1" applyFill="1" applyBorder="1" applyProtection="1"/>
    <xf numFmtId="49" fontId="3" fillId="4" borderId="10" xfId="0" applyNumberFormat="1" applyFont="1" applyFill="1" applyBorder="1" applyProtection="1"/>
    <xf numFmtId="49" fontId="3" fillId="0" borderId="7" xfId="0" applyNumberFormat="1" applyFont="1" applyFill="1" applyBorder="1" applyProtection="1"/>
    <xf numFmtId="49" fontId="8" fillId="0" borderId="0" xfId="0" applyNumberFormat="1" applyFont="1" applyProtection="1"/>
    <xf numFmtId="0" fontId="7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horizontal="left"/>
    </xf>
    <xf numFmtId="0" fontId="10" fillId="3" borderId="0" xfId="0" applyFont="1" applyFill="1" applyBorder="1" applyProtection="1"/>
    <xf numFmtId="49" fontId="8" fillId="0" borderId="7" xfId="0" applyNumberFormat="1" applyFont="1" applyBorder="1" applyProtection="1"/>
    <xf numFmtId="0" fontId="8" fillId="0" borderId="7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49" fontId="8" fillId="0" borderId="0" xfId="0" applyNumberFormat="1" applyFont="1" applyBorder="1" applyProtection="1"/>
    <xf numFmtId="49" fontId="8" fillId="0" borderId="14" xfId="0" applyNumberFormat="1" applyFont="1" applyBorder="1" applyProtection="1"/>
    <xf numFmtId="3" fontId="10" fillId="0" borderId="7" xfId="0" applyNumberFormat="1" applyFont="1" applyBorder="1" applyProtection="1"/>
    <xf numFmtId="0" fontId="10" fillId="0" borderId="8" xfId="0" applyFont="1" applyBorder="1" applyAlignment="1" applyProtection="1">
      <alignment horizontal="left"/>
    </xf>
    <xf numFmtId="3" fontId="8" fillId="0" borderId="5" xfId="0" applyNumberFormat="1" applyFont="1" applyFill="1" applyBorder="1" applyProtection="1"/>
    <xf numFmtId="181" fontId="8" fillId="3" borderId="0" xfId="0" applyNumberFormat="1" applyFont="1" applyFill="1" applyBorder="1" applyProtection="1">
      <protection locked="0"/>
    </xf>
    <xf numFmtId="181" fontId="8" fillId="6" borderId="3" xfId="0" applyNumberFormat="1" applyFont="1" applyFill="1" applyBorder="1" applyAlignment="1" applyProtection="1">
      <alignment horizontal="left"/>
    </xf>
    <xf numFmtId="3" fontId="8" fillId="5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 applyProtection="1">
      <alignment horizontal="right"/>
    </xf>
    <xf numFmtId="0" fontId="8" fillId="0" borderId="12" xfId="0" applyFont="1" applyBorder="1" applyAlignment="1" applyProtection="1">
      <alignment wrapText="1"/>
    </xf>
    <xf numFmtId="0" fontId="8" fillId="0" borderId="3" xfId="0" applyFont="1" applyBorder="1" applyProtection="1"/>
    <xf numFmtId="0" fontId="8" fillId="0" borderId="8" xfId="0" applyFont="1" applyBorder="1" applyProtection="1"/>
    <xf numFmtId="0" fontId="8" fillId="2" borderId="2" xfId="0" applyFont="1" applyFill="1" applyBorder="1" applyAlignment="1" applyProtection="1">
      <alignment horizontal="left"/>
    </xf>
    <xf numFmtId="0" fontId="13" fillId="0" borderId="0" xfId="0" applyFont="1" applyProtection="1"/>
    <xf numFmtId="49" fontId="8" fillId="3" borderId="0" xfId="0" applyNumberFormat="1" applyFont="1" applyFill="1" applyBorder="1" applyAlignment="1" applyProtection="1">
      <alignment horizontal="left"/>
      <protection locked="0"/>
    </xf>
    <xf numFmtId="49" fontId="8" fillId="3" borderId="3" xfId="0" applyNumberFormat="1" applyFont="1" applyFill="1" applyBorder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3" fontId="7" fillId="0" borderId="6" xfId="0" applyNumberFormat="1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12" fillId="0" borderId="7" xfId="0" applyFont="1" applyBorder="1" applyAlignment="1" applyProtection="1">
      <alignment horizontal="right"/>
    </xf>
  </cellXfs>
  <cellStyles count="1">
    <cellStyle name="Standard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2</xdr:col>
      <xdr:colOff>219075</xdr:colOff>
      <xdr:row>1</xdr:row>
      <xdr:rowOff>161925</xdr:rowOff>
    </xdr:to>
    <xdr:sp macro="" textlink="">
      <xdr:nvSpPr>
        <xdr:cNvPr id="2302" name="Text Box 8"/>
        <xdr:cNvSpPr txBox="1">
          <a:spLocks noChangeArrowheads="1"/>
        </xdr:cNvSpPr>
      </xdr:nvSpPr>
      <xdr:spPr bwMode="auto">
        <a:xfrm>
          <a:off x="933450" y="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99CC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0</xdr:row>
      <xdr:rowOff>0</xdr:rowOff>
    </xdr:from>
    <xdr:to>
      <xdr:col>2</xdr:col>
      <xdr:colOff>219075</xdr:colOff>
      <xdr:row>1</xdr:row>
      <xdr:rowOff>161925</xdr:rowOff>
    </xdr:to>
    <xdr:sp macro="" textlink="">
      <xdr:nvSpPr>
        <xdr:cNvPr id="2303" name="Text Box 14"/>
        <xdr:cNvSpPr txBox="1">
          <a:spLocks noChangeArrowheads="1"/>
        </xdr:cNvSpPr>
      </xdr:nvSpPr>
      <xdr:spPr bwMode="auto">
        <a:xfrm>
          <a:off x="933450" y="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99CC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54</xdr:row>
      <xdr:rowOff>0</xdr:rowOff>
    </xdr:from>
    <xdr:to>
      <xdr:col>2</xdr:col>
      <xdr:colOff>219075</xdr:colOff>
      <xdr:row>55</xdr:row>
      <xdr:rowOff>76200</xdr:rowOff>
    </xdr:to>
    <xdr:sp macro="" textlink="">
      <xdr:nvSpPr>
        <xdr:cNvPr id="2304" name="Text Box 8"/>
        <xdr:cNvSpPr txBox="1">
          <a:spLocks noChangeArrowheads="1"/>
        </xdr:cNvSpPr>
      </xdr:nvSpPr>
      <xdr:spPr bwMode="auto">
        <a:xfrm>
          <a:off x="933450" y="954405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99CC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55</xdr:row>
      <xdr:rowOff>0</xdr:rowOff>
    </xdr:from>
    <xdr:to>
      <xdr:col>2</xdr:col>
      <xdr:colOff>219075</xdr:colOff>
      <xdr:row>56</xdr:row>
      <xdr:rowOff>76200</xdr:rowOff>
    </xdr:to>
    <xdr:sp macro="" textlink="">
      <xdr:nvSpPr>
        <xdr:cNvPr id="2305" name="Text Box 14"/>
        <xdr:cNvSpPr txBox="1">
          <a:spLocks noChangeArrowheads="1"/>
        </xdr:cNvSpPr>
      </xdr:nvSpPr>
      <xdr:spPr bwMode="auto">
        <a:xfrm>
          <a:off x="933450" y="9725025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99CC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1</xdr:row>
      <xdr:rowOff>0</xdr:rowOff>
    </xdr:from>
    <xdr:to>
      <xdr:col>2</xdr:col>
      <xdr:colOff>990600</xdr:colOff>
      <xdr:row>4</xdr:row>
      <xdr:rowOff>152400</xdr:rowOff>
    </xdr:to>
    <xdr:pic>
      <xdr:nvPicPr>
        <xdr:cNvPr id="2306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95250"/>
          <a:ext cx="1562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O71"/>
  <sheetViews>
    <sheetView tabSelected="1" view="pageBreakPreview" zoomScaleNormal="100" zoomScaleSheetLayoutView="100" workbookViewId="0">
      <selection activeCell="E7" sqref="E7"/>
    </sheetView>
  </sheetViews>
  <sheetFormatPr baseColWidth="10" defaultRowHeight="12.75" x14ac:dyDescent="0.2"/>
  <cols>
    <col min="1" max="1" width="0.85546875" style="22" customWidth="1"/>
    <col min="2" max="2" width="12.7109375" style="22" customWidth="1"/>
    <col min="3" max="3" width="24.7109375" style="77" customWidth="1"/>
    <col min="4" max="4" width="19.140625" style="22" customWidth="1"/>
    <col min="5" max="5" width="13" style="22" customWidth="1"/>
    <col min="6" max="6" width="9.28515625" style="5" customWidth="1"/>
    <col min="7" max="7" width="13" style="22" customWidth="1"/>
    <col min="8" max="8" width="9.28515625" style="5" customWidth="1"/>
    <col min="9" max="9" width="13" style="22" customWidth="1"/>
    <col min="10" max="10" width="9.140625" style="5" bestFit="1" customWidth="1"/>
    <col min="11" max="11" width="1.7109375" style="22" customWidth="1"/>
    <col min="12" max="12" width="30.7109375" style="22" customWidth="1"/>
    <col min="13" max="13" width="6.85546875" style="22" bestFit="1" customWidth="1"/>
    <col min="14" max="14" width="49" style="22" bestFit="1" customWidth="1"/>
    <col min="15" max="15" width="39" style="22" bestFit="1" customWidth="1"/>
    <col min="16" max="16384" width="11.42578125" style="22"/>
  </cols>
  <sheetData>
    <row r="1" spans="3:15" ht="8.1" customHeight="1" x14ac:dyDescent="0.2"/>
    <row r="2" spans="3:15" ht="18" customHeight="1" x14ac:dyDescent="0.25">
      <c r="D2" s="48" t="s">
        <v>80</v>
      </c>
      <c r="F2" s="103" t="s">
        <v>34</v>
      </c>
      <c r="G2" s="103"/>
      <c r="H2" s="103"/>
      <c r="I2" s="103"/>
      <c r="J2" s="103"/>
      <c r="L2" s="78"/>
      <c r="M2" s="78"/>
      <c r="N2" s="79"/>
      <c r="O2" s="79"/>
    </row>
    <row r="3" spans="3:15" ht="15" x14ac:dyDescent="0.25">
      <c r="D3" s="48" t="s">
        <v>81</v>
      </c>
      <c r="L3" s="78"/>
      <c r="M3" s="78"/>
      <c r="N3" s="79"/>
      <c r="O3" s="79"/>
    </row>
    <row r="4" spans="3:15" s="2" customFormat="1" ht="15" customHeight="1" x14ac:dyDescent="0.2">
      <c r="D4" s="1" t="s">
        <v>87</v>
      </c>
      <c r="F4" s="80"/>
      <c r="G4" s="81"/>
      <c r="H4" s="104" t="s">
        <v>28</v>
      </c>
      <c r="I4" s="104"/>
      <c r="J4" s="104"/>
      <c r="L4" s="78"/>
      <c r="M4" s="78"/>
      <c r="N4" s="79"/>
      <c r="O4" s="79"/>
    </row>
    <row r="5" spans="3:15" ht="48.6" customHeight="1" thickBot="1" x14ac:dyDescent="0.25">
      <c r="C5" s="82"/>
      <c r="D5" s="33"/>
      <c r="E5" s="33"/>
      <c r="F5" s="83"/>
      <c r="G5" s="33"/>
      <c r="H5" s="108" t="s">
        <v>88</v>
      </c>
      <c r="I5" s="108"/>
      <c r="J5" s="108"/>
    </row>
    <row r="6" spans="3:15" ht="15" x14ac:dyDescent="0.25">
      <c r="C6" s="67" t="s">
        <v>35</v>
      </c>
      <c r="D6" s="35"/>
      <c r="E6" s="35"/>
      <c r="F6" s="66"/>
      <c r="G6" s="59"/>
      <c r="H6" s="84"/>
      <c r="I6" s="59"/>
      <c r="J6" s="85"/>
      <c r="L6" s="100" t="s">
        <v>54</v>
      </c>
      <c r="M6" s="28"/>
    </row>
    <row r="7" spans="3:15" ht="15" customHeight="1" x14ac:dyDescent="0.2">
      <c r="C7" s="72" t="s">
        <v>17</v>
      </c>
      <c r="D7" s="34"/>
      <c r="E7" s="36" t="s">
        <v>16</v>
      </c>
      <c r="F7" s="86"/>
      <c r="G7" s="87" t="s">
        <v>3</v>
      </c>
      <c r="H7" s="101" t="s">
        <v>2</v>
      </c>
      <c r="I7" s="101"/>
      <c r="J7" s="102"/>
    </row>
    <row r="8" spans="3:15" ht="15" customHeight="1" x14ac:dyDescent="0.2">
      <c r="C8" s="72" t="s">
        <v>26</v>
      </c>
      <c r="D8" s="34"/>
      <c r="E8" s="37"/>
      <c r="F8" s="86"/>
      <c r="G8" s="87" t="s">
        <v>4</v>
      </c>
      <c r="H8" s="101" t="s">
        <v>2</v>
      </c>
      <c r="I8" s="101"/>
      <c r="J8" s="102"/>
    </row>
    <row r="9" spans="3:15" ht="15" thickBot="1" x14ac:dyDescent="0.25">
      <c r="C9" s="88" t="s">
        <v>27</v>
      </c>
      <c r="D9" s="33"/>
      <c r="E9" s="38"/>
      <c r="F9" s="83" t="s">
        <v>18</v>
      </c>
      <c r="G9" s="33"/>
      <c r="H9" s="31"/>
      <c r="I9" s="89"/>
      <c r="J9" s="90"/>
    </row>
    <row r="10" spans="3:15" ht="9" customHeight="1" thickBot="1" x14ac:dyDescent="0.25">
      <c r="G10" s="20"/>
      <c r="I10" s="20"/>
    </row>
    <row r="11" spans="3:15" s="28" customFormat="1" ht="15.75" thickBot="1" x14ac:dyDescent="0.3">
      <c r="C11" s="68" t="s">
        <v>37</v>
      </c>
      <c r="D11" s="39"/>
      <c r="E11" s="39"/>
      <c r="F11" s="4"/>
      <c r="G11" s="30" t="s">
        <v>24</v>
      </c>
      <c r="H11" s="4"/>
      <c r="I11" s="30" t="s">
        <v>23</v>
      </c>
      <c r="J11" s="4"/>
    </row>
    <row r="12" spans="3:15" ht="15.75" thickBot="1" x14ac:dyDescent="0.3">
      <c r="C12" s="47" t="s">
        <v>40</v>
      </c>
      <c r="D12" s="40"/>
      <c r="E12" s="40"/>
      <c r="F12" s="6"/>
      <c r="G12" s="91"/>
      <c r="H12" s="6"/>
      <c r="I12" s="91"/>
      <c r="J12" s="6"/>
      <c r="L12" s="69" t="s">
        <v>20</v>
      </c>
      <c r="M12" s="70"/>
      <c r="N12" s="29"/>
    </row>
    <row r="13" spans="3:15" ht="15" x14ac:dyDescent="0.25">
      <c r="C13" s="71" t="s">
        <v>37</v>
      </c>
      <c r="D13" s="41"/>
      <c r="E13" s="41"/>
      <c r="F13" s="7"/>
      <c r="G13" s="15"/>
      <c r="H13" s="7"/>
      <c r="I13" s="15"/>
      <c r="J13" s="7"/>
      <c r="L13" s="49" t="s">
        <v>21</v>
      </c>
      <c r="M13" s="50"/>
      <c r="N13" s="51" t="s">
        <v>68</v>
      </c>
    </row>
    <row r="14" spans="3:15" ht="14.25" x14ac:dyDescent="0.2">
      <c r="C14" s="52" t="s">
        <v>36</v>
      </c>
      <c r="D14" s="34"/>
      <c r="E14" s="37"/>
      <c r="F14" s="9" t="s">
        <v>19</v>
      </c>
      <c r="G14" s="14">
        <f>E14*E9</f>
        <v>0</v>
      </c>
      <c r="H14" s="9" t="s">
        <v>0</v>
      </c>
      <c r="I14" s="14">
        <f>G14</f>
        <v>0</v>
      </c>
      <c r="J14" s="9" t="s">
        <v>0</v>
      </c>
      <c r="L14" s="52" t="s">
        <v>22</v>
      </c>
      <c r="M14" s="34"/>
      <c r="N14" s="53">
        <v>2</v>
      </c>
    </row>
    <row r="15" spans="3:15" s="15" customFormat="1" ht="9" customHeight="1" x14ac:dyDescent="0.2">
      <c r="C15" s="54"/>
      <c r="D15" s="41"/>
      <c r="E15" s="62"/>
      <c r="F15" s="63"/>
      <c r="G15" s="64"/>
      <c r="H15" s="63"/>
      <c r="I15" s="64"/>
      <c r="J15" s="63"/>
      <c r="L15" s="54"/>
      <c r="M15" s="41"/>
      <c r="N15" s="53"/>
    </row>
    <row r="16" spans="3:15" ht="15" x14ac:dyDescent="0.25">
      <c r="C16" s="71" t="s">
        <v>42</v>
      </c>
      <c r="D16" s="41"/>
      <c r="E16" s="41"/>
      <c r="F16" s="7"/>
      <c r="G16" s="15"/>
      <c r="H16" s="7"/>
      <c r="I16" s="15"/>
      <c r="J16" s="7"/>
      <c r="L16" s="54" t="s">
        <v>49</v>
      </c>
      <c r="M16" s="41"/>
      <c r="N16" s="60">
        <v>1</v>
      </c>
    </row>
    <row r="17" spans="3:14" x14ac:dyDescent="0.2">
      <c r="C17" s="32" t="s">
        <v>41</v>
      </c>
      <c r="D17" s="41"/>
      <c r="E17" s="41"/>
      <c r="F17" s="7"/>
      <c r="G17" s="15"/>
      <c r="H17" s="7"/>
      <c r="I17" s="15"/>
      <c r="J17" s="7"/>
      <c r="L17" s="52" t="s">
        <v>48</v>
      </c>
      <c r="M17" s="34"/>
      <c r="N17" s="53">
        <v>0.5</v>
      </c>
    </row>
    <row r="18" spans="3:14" x14ac:dyDescent="0.2">
      <c r="C18" s="52" t="s">
        <v>76</v>
      </c>
      <c r="D18" s="34"/>
      <c r="E18" s="37"/>
      <c r="F18" s="8" t="s">
        <v>1</v>
      </c>
      <c r="G18" s="16">
        <f>G14*(E18/100)*0</f>
        <v>0</v>
      </c>
      <c r="H18" s="8" t="s">
        <v>0</v>
      </c>
      <c r="I18" s="16">
        <f>G18*0</f>
        <v>0</v>
      </c>
      <c r="J18" s="8" t="s">
        <v>0</v>
      </c>
      <c r="L18" s="54" t="s">
        <v>69</v>
      </c>
      <c r="M18" s="41"/>
      <c r="N18" s="53"/>
    </row>
    <row r="19" spans="3:14" x14ac:dyDescent="0.2">
      <c r="C19" s="32" t="s">
        <v>32</v>
      </c>
      <c r="D19" s="34"/>
      <c r="E19" s="34"/>
      <c r="F19" s="8"/>
      <c r="G19" s="17"/>
      <c r="H19" s="8"/>
      <c r="I19" s="17"/>
      <c r="J19" s="8"/>
      <c r="L19" s="54" t="s">
        <v>71</v>
      </c>
      <c r="M19" s="55" t="s">
        <v>72</v>
      </c>
      <c r="N19" s="53">
        <v>0.4</v>
      </c>
    </row>
    <row r="20" spans="3:14" x14ac:dyDescent="0.2">
      <c r="C20" s="72" t="s">
        <v>79</v>
      </c>
      <c r="D20" s="34"/>
      <c r="E20" s="34"/>
      <c r="F20" s="10"/>
      <c r="G20" s="17"/>
      <c r="H20" s="8"/>
      <c r="I20" s="17"/>
      <c r="J20" s="8"/>
      <c r="L20" s="56"/>
      <c r="M20" s="55" t="s">
        <v>73</v>
      </c>
      <c r="N20" s="53">
        <v>0.6</v>
      </c>
    </row>
    <row r="21" spans="3:14" x14ac:dyDescent="0.2">
      <c r="C21" s="72" t="s">
        <v>76</v>
      </c>
      <c r="D21" s="34"/>
      <c r="E21" s="37"/>
      <c r="F21" s="8" t="s">
        <v>1</v>
      </c>
      <c r="G21" s="16">
        <f>IF(F20=0,0,G14*(E21/100)/F20)</f>
        <v>0</v>
      </c>
      <c r="H21" s="8" t="s">
        <v>0</v>
      </c>
      <c r="I21" s="16">
        <f>G21*2</f>
        <v>0</v>
      </c>
      <c r="J21" s="8" t="s">
        <v>0</v>
      </c>
      <c r="L21" s="56"/>
      <c r="M21" s="55" t="s">
        <v>74</v>
      </c>
      <c r="N21" s="53">
        <v>0.8</v>
      </c>
    </row>
    <row r="22" spans="3:14" x14ac:dyDescent="0.2">
      <c r="C22" s="32" t="s">
        <v>31</v>
      </c>
      <c r="D22" s="34"/>
      <c r="E22" s="37"/>
      <c r="F22" s="8" t="s">
        <v>1</v>
      </c>
      <c r="G22" s="16">
        <f>G14*(E22/100)</f>
        <v>0</v>
      </c>
      <c r="H22" s="8" t="s">
        <v>0</v>
      </c>
      <c r="I22" s="16">
        <f>G22*0.5</f>
        <v>0</v>
      </c>
      <c r="J22" s="8" t="s">
        <v>0</v>
      </c>
      <c r="L22" s="56"/>
      <c r="M22" s="55" t="s">
        <v>70</v>
      </c>
      <c r="N22" s="53">
        <v>1</v>
      </c>
    </row>
    <row r="23" spans="3:14" ht="13.5" thickBot="1" x14ac:dyDescent="0.25">
      <c r="C23" s="32" t="s">
        <v>78</v>
      </c>
      <c r="D23" s="34"/>
      <c r="E23" s="34"/>
      <c r="F23" s="7"/>
      <c r="G23" s="17"/>
      <c r="H23" s="8"/>
      <c r="I23" s="17"/>
      <c r="J23" s="8"/>
      <c r="L23" s="57" t="s">
        <v>47</v>
      </c>
      <c r="M23" s="33"/>
      <c r="N23" s="58">
        <v>0</v>
      </c>
    </row>
    <row r="24" spans="3:14" x14ac:dyDescent="0.2">
      <c r="C24" s="72" t="s">
        <v>77</v>
      </c>
      <c r="D24" s="92"/>
      <c r="E24" s="73" t="s">
        <v>75</v>
      </c>
      <c r="F24" s="93" t="str">
        <f>IF(D24=M19,N19,IF(D24=M20,N20,IF(D24=M21,N21,IF(D24=M22,N22,""))))</f>
        <v/>
      </c>
      <c r="G24" s="17"/>
      <c r="H24" s="8"/>
      <c r="I24" s="17"/>
      <c r="J24" s="8"/>
    </row>
    <row r="25" spans="3:14" x14ac:dyDescent="0.2">
      <c r="C25" s="72" t="s">
        <v>76</v>
      </c>
      <c r="D25" s="34"/>
      <c r="E25" s="37"/>
      <c r="F25" s="8" t="s">
        <v>1</v>
      </c>
      <c r="G25" s="16">
        <f>G14*(E25/100)</f>
        <v>0</v>
      </c>
      <c r="H25" s="8" t="s">
        <v>0</v>
      </c>
      <c r="I25" s="94" t="str">
        <f>IF(F24="","0",G25*F24)</f>
        <v>0</v>
      </c>
      <c r="J25" s="8" t="s">
        <v>0</v>
      </c>
    </row>
    <row r="26" spans="3:14" s="15" customFormat="1" ht="9" customHeight="1" x14ac:dyDescent="0.2">
      <c r="C26" s="74"/>
      <c r="D26" s="41"/>
      <c r="E26" s="62"/>
      <c r="F26" s="7"/>
      <c r="G26" s="18"/>
      <c r="H26" s="7"/>
      <c r="I26" s="95"/>
      <c r="J26" s="7"/>
    </row>
    <row r="27" spans="3:14" ht="15" x14ac:dyDescent="0.25">
      <c r="C27" s="71" t="s">
        <v>43</v>
      </c>
      <c r="D27" s="34"/>
      <c r="E27" s="41"/>
      <c r="F27" s="8"/>
      <c r="G27" s="18"/>
      <c r="H27" s="8"/>
      <c r="I27" s="18"/>
      <c r="J27" s="8"/>
    </row>
    <row r="28" spans="3:14" x14ac:dyDescent="0.2">
      <c r="C28" s="32" t="s">
        <v>39</v>
      </c>
      <c r="D28" s="34"/>
      <c r="E28" s="37"/>
      <c r="F28" s="8" t="s">
        <v>1</v>
      </c>
      <c r="G28" s="16">
        <f>G14*(E28/100)</f>
        <v>0</v>
      </c>
      <c r="H28" s="8" t="s">
        <v>0</v>
      </c>
      <c r="I28" s="16">
        <f>G28*2</f>
        <v>0</v>
      </c>
      <c r="J28" s="8" t="s">
        <v>0</v>
      </c>
    </row>
    <row r="29" spans="3:14" x14ac:dyDescent="0.2">
      <c r="C29" s="32" t="s">
        <v>29</v>
      </c>
      <c r="D29" s="34"/>
      <c r="E29" s="37"/>
      <c r="F29" s="8" t="s">
        <v>1</v>
      </c>
      <c r="G29" s="16">
        <f>G14*(E29/100)</f>
        <v>0</v>
      </c>
      <c r="H29" s="8" t="s">
        <v>0</v>
      </c>
      <c r="I29" s="16">
        <f>G29*1</f>
        <v>0</v>
      </c>
      <c r="J29" s="8" t="s">
        <v>0</v>
      </c>
    </row>
    <row r="30" spans="3:14" ht="13.5" thickBot="1" x14ac:dyDescent="0.25">
      <c r="C30" s="32" t="s">
        <v>30</v>
      </c>
      <c r="D30" s="34"/>
      <c r="E30" s="37"/>
      <c r="F30" s="8" t="s">
        <v>1</v>
      </c>
      <c r="G30" s="16">
        <f>G14*(E30/100)</f>
        <v>0</v>
      </c>
      <c r="H30" s="8" t="s">
        <v>0</v>
      </c>
      <c r="I30" s="16">
        <f>G30*1</f>
        <v>0</v>
      </c>
      <c r="J30" s="8" t="s">
        <v>0</v>
      </c>
    </row>
    <row r="31" spans="3:14" ht="15.75" thickBot="1" x14ac:dyDescent="0.3">
      <c r="C31" s="47" t="s">
        <v>51</v>
      </c>
      <c r="D31" s="40"/>
      <c r="E31" s="40">
        <f>SUM(E18:E30)</f>
        <v>0</v>
      </c>
      <c r="F31" s="11" t="s">
        <v>1</v>
      </c>
      <c r="G31" s="19">
        <f>SUM(G21:G30)</f>
        <v>0</v>
      </c>
      <c r="H31" s="11" t="s">
        <v>0</v>
      </c>
      <c r="I31" s="19">
        <f>SUM(I18:I30)</f>
        <v>0</v>
      </c>
      <c r="J31" s="11" t="s">
        <v>0</v>
      </c>
      <c r="L31" s="28"/>
      <c r="M31" s="28"/>
    </row>
    <row r="32" spans="3:14" ht="9" customHeight="1" thickBot="1" x14ac:dyDescent="0.25">
      <c r="G32" s="20"/>
      <c r="I32" s="20"/>
    </row>
    <row r="33" spans="3:15" ht="15.75" thickBot="1" x14ac:dyDescent="0.3">
      <c r="C33" s="47" t="s">
        <v>53</v>
      </c>
      <c r="D33" s="40"/>
      <c r="E33" s="40"/>
      <c r="F33" s="6"/>
      <c r="G33" s="91"/>
      <c r="H33" s="6"/>
      <c r="I33" s="91"/>
      <c r="J33" s="6"/>
      <c r="L33" s="69" t="s">
        <v>46</v>
      </c>
      <c r="M33" s="70"/>
      <c r="N33" s="70"/>
      <c r="O33" s="29"/>
    </row>
    <row r="34" spans="3:15" ht="15" x14ac:dyDescent="0.25">
      <c r="C34" s="71" t="s">
        <v>37</v>
      </c>
      <c r="D34" s="41"/>
      <c r="E34" s="41"/>
      <c r="F34" s="7"/>
      <c r="G34" s="18"/>
      <c r="H34" s="7"/>
      <c r="I34" s="18"/>
      <c r="J34" s="7"/>
      <c r="L34" s="49" t="s">
        <v>17</v>
      </c>
      <c r="M34" s="50"/>
      <c r="N34" s="96" t="s">
        <v>84</v>
      </c>
      <c r="O34" s="51" t="s">
        <v>85</v>
      </c>
    </row>
    <row r="35" spans="3:15" ht="14.25" x14ac:dyDescent="0.2">
      <c r="C35" s="52" t="s">
        <v>53</v>
      </c>
      <c r="D35" s="34"/>
      <c r="E35" s="42" t="e">
        <f>VLOOKUP(E7,$L$37:$N$48,3,FALSE)</f>
        <v>#N/A</v>
      </c>
      <c r="F35" s="8" t="s">
        <v>83</v>
      </c>
      <c r="G35" s="14" t="e">
        <f>E35*E9</f>
        <v>#N/A</v>
      </c>
      <c r="H35" s="8" t="s">
        <v>0</v>
      </c>
      <c r="I35" s="14" t="e">
        <f>G35</f>
        <v>#N/A</v>
      </c>
      <c r="J35" s="8" t="s">
        <v>0</v>
      </c>
      <c r="L35" s="52" t="s">
        <v>16</v>
      </c>
      <c r="M35" s="34"/>
      <c r="N35" s="34"/>
      <c r="O35" s="97"/>
    </row>
    <row r="36" spans="3:15" s="15" customFormat="1" ht="9" customHeight="1" x14ac:dyDescent="0.2">
      <c r="C36" s="54"/>
      <c r="D36" s="41"/>
      <c r="E36" s="65"/>
      <c r="F36" s="7"/>
      <c r="G36" s="64"/>
      <c r="H36" s="7"/>
      <c r="I36" s="64"/>
      <c r="J36" s="7"/>
      <c r="L36" s="54"/>
      <c r="M36" s="41"/>
      <c r="N36" s="41"/>
      <c r="O36" s="60"/>
    </row>
    <row r="37" spans="3:15" ht="15" x14ac:dyDescent="0.25">
      <c r="C37" s="71" t="s">
        <v>42</v>
      </c>
      <c r="D37" s="34"/>
      <c r="E37" s="41"/>
      <c r="F37" s="8"/>
      <c r="G37" s="17"/>
      <c r="H37" s="8"/>
      <c r="I37" s="15"/>
      <c r="J37" s="8"/>
      <c r="L37" s="52" t="s">
        <v>5</v>
      </c>
      <c r="M37" s="34"/>
      <c r="N37" s="34">
        <v>21</v>
      </c>
      <c r="O37" s="97">
        <v>28</v>
      </c>
    </row>
    <row r="38" spans="3:15" x14ac:dyDescent="0.2">
      <c r="C38" s="32" t="s">
        <v>41</v>
      </c>
      <c r="D38" s="41"/>
      <c r="E38" s="15"/>
      <c r="F38" s="7"/>
      <c r="G38" s="15"/>
      <c r="H38" s="7"/>
      <c r="I38" s="15"/>
      <c r="J38" s="7"/>
      <c r="L38" s="52" t="s">
        <v>6</v>
      </c>
      <c r="M38" s="34"/>
      <c r="N38" s="34">
        <v>14</v>
      </c>
      <c r="O38" s="97">
        <v>22</v>
      </c>
    </row>
    <row r="39" spans="3:15" x14ac:dyDescent="0.2">
      <c r="C39" s="52" t="s">
        <v>45</v>
      </c>
      <c r="D39" s="34"/>
      <c r="E39" s="37"/>
      <c r="F39" s="8" t="s">
        <v>1</v>
      </c>
      <c r="G39" s="16" t="e">
        <f>G35*(E39/100)*0</f>
        <v>#N/A</v>
      </c>
      <c r="H39" s="8" t="s">
        <v>0</v>
      </c>
      <c r="I39" s="16" t="e">
        <f>G39*0</f>
        <v>#N/A</v>
      </c>
      <c r="J39" s="8" t="s">
        <v>0</v>
      </c>
      <c r="L39" s="52" t="s">
        <v>7</v>
      </c>
      <c r="M39" s="34"/>
      <c r="N39" s="34">
        <v>7</v>
      </c>
      <c r="O39" s="97">
        <v>22</v>
      </c>
    </row>
    <row r="40" spans="3:15" x14ac:dyDescent="0.2">
      <c r="C40" s="32" t="s">
        <v>32</v>
      </c>
      <c r="D40" s="34"/>
      <c r="E40" s="34"/>
      <c r="F40" s="8"/>
      <c r="G40" s="17"/>
      <c r="H40" s="8"/>
      <c r="I40" s="17"/>
      <c r="J40" s="8"/>
      <c r="L40" s="52" t="s">
        <v>8</v>
      </c>
      <c r="M40" s="34"/>
      <c r="N40" s="34">
        <v>7</v>
      </c>
      <c r="O40" s="97">
        <v>11</v>
      </c>
    </row>
    <row r="41" spans="3:15" x14ac:dyDescent="0.2">
      <c r="C41" s="72" t="s">
        <v>79</v>
      </c>
      <c r="D41" s="34"/>
      <c r="F41" s="10"/>
      <c r="G41" s="17"/>
      <c r="H41" s="8"/>
      <c r="I41" s="17"/>
      <c r="J41" s="8"/>
      <c r="L41" s="52" t="s">
        <v>9</v>
      </c>
      <c r="M41" s="34"/>
      <c r="N41" s="34">
        <v>7</v>
      </c>
      <c r="O41" s="97">
        <v>33</v>
      </c>
    </row>
    <row r="42" spans="3:15" x14ac:dyDescent="0.2">
      <c r="C42" s="72" t="s">
        <v>44</v>
      </c>
      <c r="D42" s="34"/>
      <c r="E42" s="37"/>
      <c r="F42" s="8" t="s">
        <v>1</v>
      </c>
      <c r="G42" s="16">
        <f>IF(F41=0,0,G35*(E42/100)/F41)</f>
        <v>0</v>
      </c>
      <c r="H42" s="8" t="s">
        <v>0</v>
      </c>
      <c r="I42" s="16">
        <f>G42*2</f>
        <v>0</v>
      </c>
      <c r="J42" s="8" t="s">
        <v>0</v>
      </c>
      <c r="L42" s="52" t="s">
        <v>10</v>
      </c>
      <c r="M42" s="34"/>
      <c r="N42" s="34">
        <v>56</v>
      </c>
      <c r="O42" s="97">
        <v>33</v>
      </c>
    </row>
    <row r="43" spans="3:15" x14ac:dyDescent="0.2">
      <c r="C43" s="32" t="s">
        <v>31</v>
      </c>
      <c r="D43" s="34"/>
      <c r="E43" s="37"/>
      <c r="F43" s="8" t="s">
        <v>1</v>
      </c>
      <c r="G43" s="16" t="e">
        <f>G35*(E43/100)</f>
        <v>#N/A</v>
      </c>
      <c r="H43" s="8" t="s">
        <v>0</v>
      </c>
      <c r="I43" s="16" t="e">
        <f>G43*0.5</f>
        <v>#N/A</v>
      </c>
      <c r="J43" s="8" t="s">
        <v>0</v>
      </c>
      <c r="L43" s="52" t="s">
        <v>11</v>
      </c>
      <c r="M43" s="34"/>
      <c r="N43" s="34">
        <v>14</v>
      </c>
      <c r="O43" s="97">
        <v>17</v>
      </c>
    </row>
    <row r="44" spans="3:15" x14ac:dyDescent="0.2">
      <c r="C44" s="32" t="s">
        <v>78</v>
      </c>
      <c r="D44" s="34"/>
      <c r="E44" s="34"/>
      <c r="F44" s="7"/>
      <c r="G44" s="17"/>
      <c r="H44" s="8"/>
      <c r="I44" s="17"/>
      <c r="J44" s="8"/>
      <c r="L44" s="52" t="s">
        <v>12</v>
      </c>
      <c r="M44" s="34"/>
      <c r="N44" s="41">
        <v>28</v>
      </c>
      <c r="O44" s="97">
        <v>28</v>
      </c>
    </row>
    <row r="45" spans="3:15" x14ac:dyDescent="0.2">
      <c r="C45" s="72" t="s">
        <v>77</v>
      </c>
      <c r="D45" s="92"/>
      <c r="E45" s="73" t="s">
        <v>75</v>
      </c>
      <c r="F45" s="93" t="str">
        <f>IF(D45=M19,N19,IF(D45=M20,N20,IF(D45=M21,N21,IF(D45=M22,N22,""))))</f>
        <v/>
      </c>
      <c r="G45" s="17"/>
      <c r="H45" s="8"/>
      <c r="I45" s="17"/>
      <c r="J45" s="8"/>
      <c r="L45" s="52" t="s">
        <v>13</v>
      </c>
      <c r="M45" s="34"/>
      <c r="N45" s="34">
        <v>7</v>
      </c>
      <c r="O45" s="97">
        <v>17</v>
      </c>
    </row>
    <row r="46" spans="3:15" x14ac:dyDescent="0.2">
      <c r="C46" s="72" t="s">
        <v>86</v>
      </c>
      <c r="D46" s="34"/>
      <c r="E46" s="37"/>
      <c r="F46" s="8" t="s">
        <v>1</v>
      </c>
      <c r="G46" s="16" t="e">
        <f>G35*(E46/100)</f>
        <v>#N/A</v>
      </c>
      <c r="H46" s="8" t="s">
        <v>0</v>
      </c>
      <c r="I46" s="94" t="str">
        <f>IF(F45="","0",G46*F45)</f>
        <v>0</v>
      </c>
      <c r="J46" s="8" t="s">
        <v>0</v>
      </c>
      <c r="L46" s="52" t="s">
        <v>14</v>
      </c>
      <c r="M46" s="34"/>
      <c r="N46" s="34">
        <v>1</v>
      </c>
      <c r="O46" s="97">
        <v>6</v>
      </c>
    </row>
    <row r="47" spans="3:15" s="15" customFormat="1" x14ac:dyDescent="0.2">
      <c r="C47" s="74"/>
      <c r="D47" s="41"/>
      <c r="E47" s="62"/>
      <c r="F47" s="7"/>
      <c r="G47" s="18"/>
      <c r="H47" s="7"/>
      <c r="I47" s="95"/>
      <c r="J47" s="7"/>
      <c r="L47" s="54" t="s">
        <v>82</v>
      </c>
      <c r="M47" s="41"/>
      <c r="N47" s="41">
        <v>83</v>
      </c>
      <c r="O47" s="60">
        <v>6</v>
      </c>
    </row>
    <row r="48" spans="3:15" ht="15.75" thickBot="1" x14ac:dyDescent="0.3">
      <c r="C48" s="71" t="s">
        <v>43</v>
      </c>
      <c r="D48" s="34"/>
      <c r="E48" s="41"/>
      <c r="F48" s="8"/>
      <c r="G48" s="18"/>
      <c r="H48" s="8"/>
      <c r="I48" s="18"/>
      <c r="J48" s="8"/>
      <c r="L48" s="57" t="s">
        <v>15</v>
      </c>
      <c r="M48" s="33"/>
      <c r="N48" s="33">
        <v>83</v>
      </c>
      <c r="O48" s="98">
        <v>56</v>
      </c>
    </row>
    <row r="49" spans="3:10" x14ac:dyDescent="0.2">
      <c r="C49" s="32" t="s">
        <v>33</v>
      </c>
      <c r="D49" s="34"/>
      <c r="E49" s="37"/>
      <c r="F49" s="8" t="s">
        <v>1</v>
      </c>
      <c r="G49" s="16" t="e">
        <f>G35*(E49/100)</f>
        <v>#N/A</v>
      </c>
      <c r="H49" s="8" t="s">
        <v>0</v>
      </c>
      <c r="I49" s="16" t="e">
        <f>G49*2</f>
        <v>#N/A</v>
      </c>
      <c r="J49" s="8" t="s">
        <v>0</v>
      </c>
    </row>
    <row r="50" spans="3:10" x14ac:dyDescent="0.2">
      <c r="C50" s="32" t="s">
        <v>29</v>
      </c>
      <c r="D50" s="34"/>
      <c r="E50" s="37"/>
      <c r="F50" s="8" t="s">
        <v>1</v>
      </c>
      <c r="G50" s="16" t="e">
        <f>G35*(E50/100)</f>
        <v>#N/A</v>
      </c>
      <c r="H50" s="8" t="s">
        <v>0</v>
      </c>
      <c r="I50" s="16" t="e">
        <f>G50*1</f>
        <v>#N/A</v>
      </c>
      <c r="J50" s="8" t="s">
        <v>0</v>
      </c>
    </row>
    <row r="51" spans="3:10" ht="13.5" thickBot="1" x14ac:dyDescent="0.25">
      <c r="C51" s="32" t="s">
        <v>30</v>
      </c>
      <c r="D51" s="34"/>
      <c r="E51" s="37"/>
      <c r="F51" s="8" t="s">
        <v>1</v>
      </c>
      <c r="G51" s="16" t="e">
        <f>G35*(E51/100)</f>
        <v>#N/A</v>
      </c>
      <c r="H51" s="8" t="s">
        <v>0</v>
      </c>
      <c r="I51" s="16" t="e">
        <f>G51*1</f>
        <v>#N/A</v>
      </c>
      <c r="J51" s="8" t="s">
        <v>0</v>
      </c>
    </row>
    <row r="52" spans="3:10" ht="15.75" thickBot="1" x14ac:dyDescent="0.3">
      <c r="C52" s="47" t="s">
        <v>52</v>
      </c>
      <c r="D52" s="40"/>
      <c r="E52" s="40">
        <f>SUM(E39:E51)</f>
        <v>0</v>
      </c>
      <c r="F52" s="11" t="s">
        <v>1</v>
      </c>
      <c r="G52" s="19" t="e">
        <f>SUM(G42:G51)</f>
        <v>#N/A</v>
      </c>
      <c r="H52" s="11" t="s">
        <v>0</v>
      </c>
      <c r="I52" s="19" t="e">
        <f>SUM(I39:I51)</f>
        <v>#N/A</v>
      </c>
      <c r="J52" s="11" t="s">
        <v>0</v>
      </c>
    </row>
    <row r="53" spans="3:10" ht="9" customHeight="1" thickBot="1" x14ac:dyDescent="0.25">
      <c r="G53" s="20"/>
      <c r="I53" s="20"/>
    </row>
    <row r="54" spans="3:10" ht="15" x14ac:dyDescent="0.25">
      <c r="C54" s="3" t="s">
        <v>65</v>
      </c>
      <c r="D54" s="43"/>
      <c r="E54" s="43"/>
      <c r="F54" s="12"/>
      <c r="G54" s="21"/>
      <c r="H54" s="12"/>
      <c r="I54" s="21"/>
      <c r="J54" s="12"/>
    </row>
    <row r="55" spans="3:10" ht="14.25" x14ac:dyDescent="0.2">
      <c r="C55" s="72" t="s">
        <v>64</v>
      </c>
      <c r="D55" s="34"/>
      <c r="E55" s="37"/>
      <c r="F55" s="8" t="s">
        <v>83</v>
      </c>
      <c r="G55" s="16">
        <f>E55*E9</f>
        <v>0</v>
      </c>
      <c r="H55" s="8" t="s">
        <v>0</v>
      </c>
      <c r="I55" s="16">
        <f>G55*2</f>
        <v>0</v>
      </c>
      <c r="J55" s="8" t="s">
        <v>0</v>
      </c>
    </row>
    <row r="56" spans="3:10" ht="14.25" x14ac:dyDescent="0.2">
      <c r="C56" s="72" t="s">
        <v>38</v>
      </c>
      <c r="D56" s="34"/>
      <c r="E56" s="44" t="e">
        <f>((5400*3.6/E9*0.005*(0.000121*G14)^0.55)+(33*E8*E9^( -0.5)))/3.6</f>
        <v>#DIV/0!</v>
      </c>
      <c r="F56" s="8" t="s">
        <v>83</v>
      </c>
      <c r="H56" s="8"/>
      <c r="J56" s="8"/>
    </row>
    <row r="57" spans="3:10" ht="14.25" x14ac:dyDescent="0.2">
      <c r="C57" s="72"/>
      <c r="D57" s="34"/>
      <c r="E57" s="37"/>
      <c r="F57" s="8" t="s">
        <v>83</v>
      </c>
      <c r="G57" s="16" t="e">
        <f>IF(E57=0,E56*E9,E57*E9)</f>
        <v>#DIV/0!</v>
      </c>
      <c r="H57" s="8" t="s">
        <v>0</v>
      </c>
      <c r="I57" s="16" t="e">
        <f>G57*2</f>
        <v>#DIV/0!</v>
      </c>
      <c r="J57" s="8" t="s">
        <v>0</v>
      </c>
    </row>
    <row r="58" spans="3:10" ht="14.25" x14ac:dyDescent="0.2">
      <c r="C58" s="72" t="s">
        <v>67</v>
      </c>
      <c r="E58" s="42" t="e">
        <f>VLOOKUP(E7,$L$37:$O$48,4,FALSE)</f>
        <v>#N/A</v>
      </c>
      <c r="F58" s="8" t="s">
        <v>83</v>
      </c>
      <c r="G58" s="16" t="e">
        <f>IF(E59=0,(E58*E9),(E59*E9))</f>
        <v>#N/A</v>
      </c>
      <c r="H58" s="8" t="s">
        <v>0</v>
      </c>
      <c r="I58" s="16" t="e">
        <f>G58*2</f>
        <v>#N/A</v>
      </c>
      <c r="J58" s="8" t="s">
        <v>0</v>
      </c>
    </row>
    <row r="59" spans="3:10" ht="15" thickBot="1" x14ac:dyDescent="0.25">
      <c r="C59" s="72"/>
      <c r="E59" s="37"/>
      <c r="F59" s="8" t="s">
        <v>83</v>
      </c>
      <c r="G59" s="18"/>
      <c r="H59" s="7"/>
      <c r="I59" s="18"/>
      <c r="J59" s="8"/>
    </row>
    <row r="60" spans="3:10" ht="15.75" thickBot="1" x14ac:dyDescent="0.3">
      <c r="C60" s="47" t="s">
        <v>55</v>
      </c>
      <c r="D60" s="40"/>
      <c r="E60" s="40"/>
      <c r="F60" s="11"/>
      <c r="G60" s="19" t="e">
        <f>SUM(G55:G58)</f>
        <v>#DIV/0!</v>
      </c>
      <c r="H60" s="11" t="s">
        <v>0</v>
      </c>
      <c r="I60" s="19" t="e">
        <f>SUM(I55:I58)</f>
        <v>#DIV/0!</v>
      </c>
      <c r="J60" s="11" t="s">
        <v>0</v>
      </c>
    </row>
    <row r="61" spans="3:10" ht="15.75" thickBot="1" x14ac:dyDescent="0.3">
      <c r="C61" s="75" t="s">
        <v>56</v>
      </c>
      <c r="D61" s="45"/>
      <c r="E61" s="45"/>
      <c r="F61" s="13"/>
      <c r="G61" s="23" t="e">
        <f>G31+G52+G60</f>
        <v>#N/A</v>
      </c>
      <c r="H61" s="13" t="s">
        <v>0</v>
      </c>
      <c r="I61" s="23" t="e">
        <f>I31+I52+I60</f>
        <v>#N/A</v>
      </c>
      <c r="J61" s="13" t="s">
        <v>0</v>
      </c>
    </row>
    <row r="62" spans="3:10" ht="15.75" customHeight="1" thickBot="1" x14ac:dyDescent="0.25">
      <c r="G62" s="20"/>
      <c r="I62" s="20"/>
    </row>
    <row r="63" spans="3:10" ht="15.75" thickBot="1" x14ac:dyDescent="0.3">
      <c r="C63" s="68" t="s">
        <v>57</v>
      </c>
      <c r="D63" s="46"/>
      <c r="E63" s="46"/>
      <c r="F63" s="4"/>
      <c r="G63" s="30" t="s">
        <v>24</v>
      </c>
      <c r="H63" s="4"/>
      <c r="I63" s="30" t="s">
        <v>23</v>
      </c>
      <c r="J63" s="99"/>
    </row>
    <row r="64" spans="3:10" ht="15.75" thickBot="1" x14ac:dyDescent="0.3">
      <c r="C64" s="47" t="s">
        <v>59</v>
      </c>
      <c r="D64" s="40"/>
      <c r="E64" s="40"/>
      <c r="F64" s="6"/>
      <c r="G64" s="91"/>
      <c r="H64" s="6"/>
      <c r="I64" s="91"/>
      <c r="J64" s="6"/>
    </row>
    <row r="65" spans="3:10" x14ac:dyDescent="0.2">
      <c r="C65" s="72" t="s">
        <v>63</v>
      </c>
      <c r="D65" s="34"/>
      <c r="E65" s="37"/>
      <c r="F65" s="8" t="s">
        <v>60</v>
      </c>
      <c r="G65" s="17"/>
      <c r="H65" s="8"/>
      <c r="I65" s="17"/>
      <c r="J65" s="8"/>
    </row>
    <row r="66" spans="3:10" x14ac:dyDescent="0.2">
      <c r="C66" s="72" t="s">
        <v>62</v>
      </c>
      <c r="D66" s="34"/>
      <c r="E66" s="37"/>
      <c r="F66" s="8" t="s">
        <v>61</v>
      </c>
      <c r="G66" s="14">
        <f>E66*E65</f>
        <v>0</v>
      </c>
      <c r="H66" s="9" t="s">
        <v>0</v>
      </c>
      <c r="I66" s="14">
        <f>G66*2</f>
        <v>0</v>
      </c>
      <c r="J66" s="9" t="s">
        <v>0</v>
      </c>
    </row>
    <row r="67" spans="3:10" ht="13.5" thickBot="1" x14ac:dyDescent="0.25">
      <c r="C67" s="72" t="s">
        <v>66</v>
      </c>
      <c r="D67" s="34"/>
      <c r="E67" s="37"/>
      <c r="F67" s="8" t="s">
        <v>0</v>
      </c>
      <c r="G67" s="14">
        <f>E67</f>
        <v>0</v>
      </c>
      <c r="H67" s="9" t="s">
        <v>0</v>
      </c>
      <c r="I67" s="14">
        <f>G67*2</f>
        <v>0</v>
      </c>
      <c r="J67" s="9" t="s">
        <v>0</v>
      </c>
    </row>
    <row r="68" spans="3:10" ht="15.75" thickBot="1" x14ac:dyDescent="0.3">
      <c r="C68" s="75" t="s">
        <v>58</v>
      </c>
      <c r="D68" s="45"/>
      <c r="E68" s="45"/>
      <c r="F68" s="13"/>
      <c r="G68" s="23">
        <f>SUM(G66:G67)</f>
        <v>0</v>
      </c>
      <c r="H68" s="13" t="s">
        <v>0</v>
      </c>
      <c r="I68" s="23">
        <f>SUM(I66:I67)</f>
        <v>0</v>
      </c>
      <c r="J68" s="13" t="s">
        <v>0</v>
      </c>
    </row>
    <row r="69" spans="3:10" ht="15.75" customHeight="1" thickBot="1" x14ac:dyDescent="0.25">
      <c r="G69" s="20"/>
      <c r="I69" s="20"/>
    </row>
    <row r="70" spans="3:10" ht="15" x14ac:dyDescent="0.25">
      <c r="C70" s="3" t="s">
        <v>50</v>
      </c>
      <c r="D70" s="105" t="e">
        <f>IF(I70&gt;0,"Bâtiment à énergie positive non respectée","Bâtiment à énergie positive respectée")</f>
        <v>#N/A</v>
      </c>
      <c r="E70" s="106"/>
      <c r="F70" s="107"/>
      <c r="G70" s="24" t="e">
        <f>G61-G68</f>
        <v>#N/A</v>
      </c>
      <c r="H70" s="25" t="s">
        <v>0</v>
      </c>
      <c r="I70" s="24" t="e">
        <f>I61-I68</f>
        <v>#N/A</v>
      </c>
      <c r="J70" s="25" t="s">
        <v>0</v>
      </c>
    </row>
    <row r="71" spans="3:10" ht="15.75" thickBot="1" x14ac:dyDescent="0.3">
      <c r="C71" s="61" t="s">
        <v>25</v>
      </c>
      <c r="D71" s="76"/>
      <c r="E71" s="76"/>
      <c r="F71" s="27"/>
      <c r="G71" s="26" t="e">
        <f>G70/E9</f>
        <v>#N/A</v>
      </c>
      <c r="H71" s="27" t="s">
        <v>19</v>
      </c>
      <c r="I71" s="26" t="e">
        <f>I70/E9</f>
        <v>#N/A</v>
      </c>
      <c r="J71" s="27" t="s">
        <v>19</v>
      </c>
    </row>
  </sheetData>
  <sheetProtection password="FA49" sheet="1" selectLockedCells="1"/>
  <mergeCells count="6">
    <mergeCell ref="H8:J8"/>
    <mergeCell ref="F2:J2"/>
    <mergeCell ref="H4:J4"/>
    <mergeCell ref="H7:J7"/>
    <mergeCell ref="D70:F70"/>
    <mergeCell ref="H5:J5"/>
  </mergeCells>
  <phoneticPr fontId="1" type="noConversion"/>
  <conditionalFormatting sqref="I70:I71">
    <cfRule type="cellIs" dxfId="2" priority="1" stopIfTrue="1" operator="lessThan">
      <formula>0</formula>
    </cfRule>
    <cfRule type="cellIs" dxfId="1" priority="2" stopIfTrue="1" operator="greaterThanOrEqual">
      <formula>0</formula>
    </cfRule>
  </conditionalFormatting>
  <conditionalFormatting sqref="E31 E52">
    <cfRule type="cellIs" dxfId="0" priority="3" stopIfTrue="1" operator="notEqual">
      <formula>100</formula>
    </cfRule>
  </conditionalFormatting>
  <dataValidations count="2">
    <dataValidation type="list" allowBlank="1" showInputMessage="1" showErrorMessage="1" sqref="E7">
      <formula1>$L$35:$L$48</formula1>
    </dataValidation>
    <dataValidation type="list" allowBlank="1" showInputMessage="1" showErrorMessage="1" sqref="D24 D45">
      <formula1>$M$19:$M$22</formula1>
    </dataValidation>
  </dataValidations>
  <pageMargins left="0.27559055118110237" right="0.59055118110236227" top="0.47244094488188981" bottom="0.39370078740157483" header="0.19685039370078741" footer="0.39370078740157483"/>
  <pageSetup paperSize="9" scale="77" orientation="portrait" r:id="rId1"/>
  <headerFooter alignWithMargins="0">
    <oddFooter>&amp;L         #375935 Justificatif batiment à énergie positive.pdf&amp;RVersion Août 2020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Justificatif</vt:lpstr>
      <vt:lpstr>Justificatif!Druckbereich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Scheidegger</dc:creator>
  <cp:lastModifiedBy>Hausherr Beat, WEU-AWI-FU-IE</cp:lastModifiedBy>
  <cp:lastPrinted>2020-07-30T10:06:39Z</cp:lastPrinted>
  <dcterms:created xsi:type="dcterms:W3CDTF">2013-05-31T08:03:55Z</dcterms:created>
  <dcterms:modified xsi:type="dcterms:W3CDTF">2022-08-17T10:00:38Z</dcterms:modified>
</cp:coreProperties>
</file>